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<sst xmlns="http://schemas.openxmlformats.org/spreadsheetml/2006/main" count="511" uniqueCount="268">
  <si>
    <t>TV, radar metereologici, ponti radio, telemetria, radarterapia</t>
  </si>
  <si>
    <t>telecomandi, sorgenti di calore domestici industriali e medici, fusione, saldatura</t>
  </si>
  <si>
    <t>frequency</t>
  </si>
  <si>
    <t>IEEE Radar Band Designation</t>
  </si>
  <si>
    <t>L</t>
  </si>
  <si>
    <t>S</t>
  </si>
  <si>
    <t>C</t>
  </si>
  <si>
    <t>X</t>
  </si>
  <si>
    <t>Ku</t>
  </si>
  <si>
    <t xml:space="preserve">K </t>
  </si>
  <si>
    <t>Ka</t>
  </si>
  <si>
    <t>mm</t>
  </si>
  <si>
    <t>26,4 - 40 Ghz</t>
  </si>
  <si>
    <t>40 - 300 Ghz</t>
  </si>
  <si>
    <t>18 - 26,4 Ghz</t>
  </si>
  <si>
    <t>12,4 - 18 Ghz</t>
  </si>
  <si>
    <t>8,5 - 10 Ghz</t>
  </si>
  <si>
    <t>5 - 5,65 Ghz</t>
  </si>
  <si>
    <t>2,7 - 3,3 Ghz</t>
  </si>
  <si>
    <t>0,96 - 1,215 Ghz</t>
  </si>
  <si>
    <t>radiocomandi cancelli, antifurti</t>
  </si>
  <si>
    <t>Vigili del fuoco</t>
  </si>
  <si>
    <t>Banda Nome</t>
  </si>
  <si>
    <t>1215-1390 Mhz: Long/medium Range Air Defense - Radio Navigation - Air Route Surveillance Radars - Tactical Comm - Test Range Support - Air/Fleet Defense - Drug Interdiction - GPS (global Positioning System) - Remote Satellite Sensors - Nuclear Detection</t>
  </si>
  <si>
    <t>Auxillary Broadcast - CMRS (Commercial Mobile Radio Servive) - Biomedical Telemetry - WLL (wireless local loop)</t>
  </si>
  <si>
    <t>1435-1525 Mhz: Telemetry Supporting Entire Aerospace Industry</t>
  </si>
  <si>
    <t>DAB (digital audio broadcast) Satellite &amp; Terrestrial - MSS (Mobile Sattelite Service)</t>
  </si>
  <si>
    <t>PCS - MDS - WLL (Wireless local loop)</t>
  </si>
  <si>
    <t>3100-3650 Mhz: High Power Mobile Radars - Shipboard ATC (Air Traffic Control) - Missile Links - Airborne Station Keeping</t>
  </si>
  <si>
    <t>MDS - WLL - FSS (fixed satellite service)</t>
  </si>
  <si>
    <t>GWCS - FSS - Public Safety</t>
  </si>
  <si>
    <t>3500-3800 Radioamatori</t>
  </si>
  <si>
    <t>1830-1850 Radioamatori</t>
  </si>
  <si>
    <t>7000-7100 Radioamatori</t>
  </si>
  <si>
    <t>10100-10110 Radioamatori</t>
  </si>
  <si>
    <t>14000-14350 Radioamatori</t>
  </si>
  <si>
    <t>18068-18168 Radioamatori</t>
  </si>
  <si>
    <t>21000-21450 Radioamatori</t>
  </si>
  <si>
    <t>28000-29700 Radioamatori</t>
  </si>
  <si>
    <t>50151,750 - 50163,750 Radioamatori</t>
  </si>
  <si>
    <t>144 - 146 Radioamatori</t>
  </si>
  <si>
    <t xml:space="preserve">432-434 e 435-438 Radioamatori </t>
  </si>
  <si>
    <t>24890-24990 Radioamatori</t>
  </si>
  <si>
    <t>riscaldamento, essiccamento, emissioni radio e radioastronomia</t>
  </si>
  <si>
    <t>Estrema</t>
  </si>
  <si>
    <t>alta</t>
  </si>
  <si>
    <t>media</t>
  </si>
  <si>
    <t>bassa</t>
  </si>
  <si>
    <t>Rosso Scuro</t>
  </si>
  <si>
    <t>Rosso Chiaro</t>
  </si>
  <si>
    <t>Arancio</t>
  </si>
  <si>
    <t>Giallo</t>
  </si>
  <si>
    <t>Verde</t>
  </si>
  <si>
    <t>Azzurro</t>
  </si>
  <si>
    <t>Blu Scuro</t>
  </si>
  <si>
    <t>Viola</t>
  </si>
  <si>
    <t>Bassa</t>
  </si>
  <si>
    <t>Media</t>
  </si>
  <si>
    <t>Alta</t>
  </si>
  <si>
    <t>Raggi Sterilizzatori: distrugge batteri e microbi, si sterilizzano gli indumenti e gli attrezzi</t>
  </si>
  <si>
    <t>Raggi X</t>
  </si>
  <si>
    <t>Raggi Gamma</t>
  </si>
  <si>
    <t>C =</t>
  </si>
  <si>
    <t>DO#</t>
  </si>
  <si>
    <t>RE</t>
  </si>
  <si>
    <t>RE#</t>
  </si>
  <si>
    <t>MI</t>
  </si>
  <si>
    <t>FA</t>
  </si>
  <si>
    <t>FA#</t>
  </si>
  <si>
    <t>SOL</t>
  </si>
  <si>
    <t>SOL #</t>
  </si>
  <si>
    <t>LA</t>
  </si>
  <si>
    <t>LA#</t>
  </si>
  <si>
    <t>SI</t>
  </si>
  <si>
    <t>DO base ottava (per le altre ottave si raddoppia)</t>
  </si>
  <si>
    <t>Elettromagnetoterapia a BF</t>
  </si>
  <si>
    <t>Hz</t>
  </si>
  <si>
    <t>MHz</t>
  </si>
  <si>
    <t>KHz</t>
  </si>
  <si>
    <t>GHz</t>
  </si>
  <si>
    <t>L (m)</t>
  </si>
  <si>
    <t>L/4 (m)</t>
  </si>
  <si>
    <t>saldatura, fusione, tempera</t>
  </si>
  <si>
    <t>VHF 1° Canale B</t>
  </si>
  <si>
    <t>VHF 2° Canale C</t>
  </si>
  <si>
    <t>VHF 3° Canale D</t>
  </si>
  <si>
    <t>VHF 3° Canale E</t>
  </si>
  <si>
    <t>VHF 3° Canale F</t>
  </si>
  <si>
    <t>VHF 3° Canale G</t>
  </si>
  <si>
    <t>VHF 3° Canale H</t>
  </si>
  <si>
    <t>VHF 3° Canale H1</t>
  </si>
  <si>
    <t>VHF 3° Canale H2</t>
  </si>
  <si>
    <t>138-144 Mhz: Land Mobile Radio- Tactical Air / Ground /Air</t>
  </si>
  <si>
    <t>Little LEOs (Low Earth Orbit) - Public Safety</t>
  </si>
  <si>
    <t>400,14-401 Mhz: DMSP (defense metereological satellite program) down</t>
  </si>
  <si>
    <t>25  TMC</t>
  </si>
  <si>
    <t>28 RAI3</t>
  </si>
  <si>
    <t>30 RAI2</t>
  </si>
  <si>
    <t>34 RETE4</t>
  </si>
  <si>
    <t>32 CANALE 5</t>
  </si>
  <si>
    <t>41 TELEA</t>
  </si>
  <si>
    <t>42 RAI3</t>
  </si>
  <si>
    <t>43 TMC2</t>
  </si>
  <si>
    <t>44 RAI3</t>
  </si>
  <si>
    <t>47 ITALIA7</t>
  </si>
  <si>
    <t>59 ITALIA1</t>
  </si>
  <si>
    <t>61 RETE4</t>
  </si>
  <si>
    <t>62 CANALE5</t>
  </si>
  <si>
    <t>65 CANALE5</t>
  </si>
  <si>
    <t>69 ITALIA1</t>
  </si>
  <si>
    <t>Frequenza f</t>
  </si>
  <si>
    <t>2200-2290 Mhz:DoD Satellite TT&amp;C(down) - Guides Missile Telemetry - Point to Point Microwave</t>
  </si>
  <si>
    <t>1755-1850 Mhz: DoD Satellite TT&amp;C(up) - Point to Point Microwave - Air Combat Training Systems -  Tactical Comm - Tactical Data Links</t>
  </si>
  <si>
    <t>4400-4990 Mhz: Fixed Wideband Comm - Mobile Wideband Comm - Command Links - Data Links</t>
  </si>
  <si>
    <r>
      <t xml:space="preserve">21428-42857 Ghz </t>
    </r>
    <r>
      <rPr>
        <sz val="6"/>
        <color indexed="10"/>
        <rFont val="Arial"/>
        <family val="2"/>
      </rPr>
      <t>Calore Umano</t>
    </r>
  </si>
  <si>
    <r>
      <t xml:space="preserve">750000-952381 Ghz </t>
    </r>
    <r>
      <rPr>
        <sz val="6"/>
        <color indexed="10"/>
        <rFont val="Arial"/>
        <family val="2"/>
      </rPr>
      <t>U.V.A.</t>
    </r>
  </si>
  <si>
    <r>
      <t xml:space="preserve">1500000-6000000 Ghz </t>
    </r>
    <r>
      <rPr>
        <sz val="6"/>
        <color indexed="10"/>
        <rFont val="Arial"/>
        <family val="2"/>
      </rPr>
      <t>U.V.C</t>
    </r>
  </si>
  <si>
    <t>h=</t>
  </si>
  <si>
    <t>e=</t>
  </si>
  <si>
    <t>150000-430000 GHz Infrarosso lontano</t>
  </si>
  <si>
    <t>Soft Xray</t>
  </si>
  <si>
    <t>Hard Xray</t>
  </si>
  <si>
    <t>Energia Teorica per la SuperGravità</t>
  </si>
  <si>
    <t>LA Diapason 4° ottava</t>
  </si>
  <si>
    <t>750000-30000000 GHz Ultravioletti</t>
  </si>
  <si>
    <r>
      <t xml:space="preserve">420-450 Mhz: BM (Ballistic Missile) Surveillance and Warning Radars - Shipboard / Airbone Early Warning Radars - Missile/Air Vehicle Flight Termination - Air Vehicle Command Links - Troop Position Location - </t>
    </r>
    <r>
      <rPr>
        <b/>
        <sz val="6"/>
        <color indexed="8"/>
        <rFont val="Arial"/>
        <family val="2"/>
      </rPr>
      <t>AntiStealth Radar</t>
    </r>
    <r>
      <rPr>
        <sz val="6"/>
        <color indexed="8"/>
        <rFont val="Arial"/>
        <family val="2"/>
      </rPr>
      <t xml:space="preserve"> - Foliage Penetration Radar</t>
    </r>
  </si>
  <si>
    <r>
      <t xml:space="preserve">1710-1785 MHz </t>
    </r>
    <r>
      <rPr>
        <b/>
        <sz val="6"/>
        <color indexed="8"/>
        <rFont val="Arial"/>
        <family val="2"/>
      </rPr>
      <t>DCS1800</t>
    </r>
    <r>
      <rPr>
        <sz val="6"/>
        <color indexed="8"/>
        <rFont val="Arial"/>
        <family val="2"/>
      </rPr>
      <t xml:space="preserve"> (Digital Cellular System)  Uplink </t>
    </r>
  </si>
  <si>
    <r>
      <t xml:space="preserve">1805-1880 MHz </t>
    </r>
    <r>
      <rPr>
        <b/>
        <sz val="6"/>
        <color indexed="8"/>
        <rFont val="Arial"/>
        <family val="2"/>
      </rPr>
      <t>DCS1800</t>
    </r>
    <r>
      <rPr>
        <sz val="6"/>
        <color indexed="8"/>
        <rFont val="Arial"/>
        <family val="2"/>
      </rPr>
      <t xml:space="preserve"> Downlink</t>
    </r>
  </si>
  <si>
    <t>MDS (Multipoint Distribution System)</t>
  </si>
  <si>
    <r>
      <t xml:space="preserve">1850-1910 Mhz </t>
    </r>
    <r>
      <rPr>
        <b/>
        <sz val="6"/>
        <color indexed="8"/>
        <rFont val="Arial"/>
        <family val="2"/>
      </rPr>
      <t>PCS 1900</t>
    </r>
    <r>
      <rPr>
        <sz val="6"/>
        <color indexed="8"/>
        <rFont val="Arial"/>
        <family val="2"/>
      </rPr>
      <t xml:space="preserve"> (Personal Communications Servive o Systems)  Uplink</t>
    </r>
  </si>
  <si>
    <r>
      <t xml:space="preserve">1930-1990 MHz </t>
    </r>
    <r>
      <rPr>
        <b/>
        <sz val="6"/>
        <color indexed="8"/>
        <rFont val="Arial"/>
        <family val="2"/>
      </rPr>
      <t>PCS 1900</t>
    </r>
    <r>
      <rPr>
        <sz val="6"/>
        <color indexed="8"/>
        <rFont val="Arial"/>
        <family val="2"/>
      </rPr>
      <t xml:space="preserve"> Downlink </t>
    </r>
  </si>
  <si>
    <r>
      <t>TELEDESIC</t>
    </r>
    <r>
      <rPr>
        <sz val="6"/>
        <color indexed="48"/>
        <rFont val="Arial"/>
        <family val="2"/>
      </rPr>
      <t xml:space="preserve"> 18,8-19,3 GHz Downlink</t>
    </r>
  </si>
  <si>
    <r>
      <t>TELEDESIC</t>
    </r>
    <r>
      <rPr>
        <sz val="6"/>
        <color indexed="48"/>
        <rFont val="Arial"/>
        <family val="2"/>
      </rPr>
      <t xml:space="preserve"> 28,6-29,1 GHz Uplink</t>
    </r>
  </si>
  <si>
    <r>
      <t>IRIDIUM</t>
    </r>
    <r>
      <rPr>
        <sz val="6"/>
        <color indexed="10"/>
        <rFont val="Arial"/>
        <family val="2"/>
      </rPr>
      <t xml:space="preserve"> 29,1-29,3 GHz Uplink</t>
    </r>
  </si>
  <si>
    <r>
      <t>IRIDIUM</t>
    </r>
    <r>
      <rPr>
        <sz val="6"/>
        <color indexed="10"/>
        <rFont val="Arial"/>
        <family val="2"/>
      </rPr>
      <t xml:space="preserve"> (66 sat a 780 KM) 19,4-19,6 GHz Downlink</t>
    </r>
  </si>
  <si>
    <r>
      <t xml:space="preserve">GLOBALSTAR </t>
    </r>
    <r>
      <rPr>
        <sz val="6"/>
        <color indexed="57"/>
        <rFont val="Arial"/>
        <family val="2"/>
      </rPr>
      <t>2483,5-2500 MHz Satellite to Terminal S-Band</t>
    </r>
  </si>
  <si>
    <r>
      <t>GLOBALSTAR</t>
    </r>
    <r>
      <rPr>
        <sz val="6"/>
        <color indexed="57"/>
        <rFont val="Arial"/>
        <family val="2"/>
      </rPr>
      <t xml:space="preserve"> (48 sat a 1414 Km) 1610-1626,5 MHz  Terminal to Satellite L-Band</t>
    </r>
  </si>
  <si>
    <r>
      <t xml:space="preserve">880-914 MHz  </t>
    </r>
    <r>
      <rPr>
        <b/>
        <sz val="6"/>
        <color indexed="8"/>
        <rFont val="Arial"/>
        <family val="2"/>
      </rPr>
      <t>E-GSM</t>
    </r>
    <r>
      <rPr>
        <sz val="6"/>
        <color indexed="8"/>
        <rFont val="Arial"/>
        <family val="2"/>
      </rPr>
      <t xml:space="preserve"> (Extend Global System for Mobile Communications) Uplink </t>
    </r>
  </si>
  <si>
    <r>
      <t xml:space="preserve">921-924 MHz </t>
    </r>
    <r>
      <rPr>
        <b/>
        <sz val="6"/>
        <color indexed="8"/>
        <rFont val="Arial"/>
        <family val="2"/>
      </rPr>
      <t>GSM-R Downlink</t>
    </r>
  </si>
  <si>
    <r>
      <t xml:space="preserve">925-960 MHz </t>
    </r>
    <r>
      <rPr>
        <b/>
        <sz val="6"/>
        <color indexed="8"/>
        <rFont val="Arial"/>
        <family val="2"/>
      </rPr>
      <t>E-GSM Downlink</t>
    </r>
  </si>
  <si>
    <r>
      <t xml:space="preserve">876-880 MHz </t>
    </r>
    <r>
      <rPr>
        <b/>
        <sz val="6"/>
        <color indexed="8"/>
        <rFont val="Arial"/>
        <family val="2"/>
      </rPr>
      <t>GSM-R</t>
    </r>
    <r>
      <rPr>
        <sz val="6"/>
        <color indexed="8"/>
        <rFont val="Arial"/>
        <family val="2"/>
      </rPr>
      <t xml:space="preserve"> (Railway) esigenze ferroviarie Uplink</t>
    </r>
  </si>
  <si>
    <r>
      <t xml:space="preserve">ETACS </t>
    </r>
    <r>
      <rPr>
        <sz val="6"/>
        <color indexed="8"/>
        <rFont val="Arial"/>
        <family val="2"/>
      </rPr>
      <t>(extend total access communications system) (1320 canali)</t>
    </r>
  </si>
  <si>
    <r>
      <t xml:space="preserve">410-430 MHz </t>
    </r>
    <r>
      <rPr>
        <b/>
        <sz val="6"/>
        <color indexed="8"/>
        <rFont val="Arial"/>
        <family val="2"/>
      </rPr>
      <t>TETRA</t>
    </r>
  </si>
  <si>
    <r>
      <t>87,5-108 MHz</t>
    </r>
    <r>
      <rPr>
        <b/>
        <sz val="6"/>
        <color indexed="8"/>
        <rFont val="Arial"/>
        <family val="2"/>
      </rPr>
      <t xml:space="preserve"> Audio FM</t>
    </r>
  </si>
  <si>
    <r>
      <t>CB</t>
    </r>
    <r>
      <rPr>
        <sz val="6"/>
        <color indexed="20"/>
        <rFont val="Arial"/>
        <family val="2"/>
      </rPr>
      <t xml:space="preserve"> Citizen band (baracchino) 40 canali</t>
    </r>
  </si>
  <si>
    <r>
      <t>MSS</t>
    </r>
    <r>
      <rPr>
        <sz val="6"/>
        <color indexed="8"/>
        <rFont val="Arial"/>
        <family val="2"/>
      </rPr>
      <t xml:space="preserve"> (mobile satellite service)</t>
    </r>
  </si>
  <si>
    <r>
      <t xml:space="preserve">380-400 MHz </t>
    </r>
    <r>
      <rPr>
        <b/>
        <sz val="6"/>
        <color indexed="8"/>
        <rFont val="Arial"/>
        <family val="2"/>
      </rPr>
      <t>TETRA</t>
    </r>
    <r>
      <rPr>
        <sz val="6"/>
        <color indexed="8"/>
        <rFont val="Arial"/>
        <family val="2"/>
      </rPr>
      <t xml:space="preserve"> (Terrestrial Trunked Radio TDMA)</t>
    </r>
  </si>
  <si>
    <r>
      <t xml:space="preserve">450-470 MHz </t>
    </r>
    <r>
      <rPr>
        <b/>
        <sz val="6"/>
        <color indexed="8"/>
        <rFont val="Arial"/>
        <family val="2"/>
      </rPr>
      <t>TETRA</t>
    </r>
  </si>
  <si>
    <r>
      <t>UHF 4°  canali TV</t>
    </r>
    <r>
      <rPr>
        <sz val="6"/>
        <color indexed="10"/>
        <rFont val="Arial"/>
        <family val="2"/>
      </rPr>
      <t xml:space="preserve"> Canale 21</t>
    </r>
  </si>
  <si>
    <r>
      <t>UHF 5°</t>
    </r>
    <r>
      <rPr>
        <sz val="6"/>
        <color indexed="10"/>
        <rFont val="Arial"/>
        <family val="2"/>
      </rPr>
      <t xml:space="preserve">  38</t>
    </r>
  </si>
  <si>
    <r>
      <t xml:space="preserve">VHF 1° TV </t>
    </r>
    <r>
      <rPr>
        <sz val="6"/>
        <color indexed="10"/>
        <rFont val="Arial"/>
        <family val="2"/>
      </rPr>
      <t>Canale A (Video;Colore:+4,43 MHz; Audio:+5,5 Mhz)</t>
    </r>
  </si>
  <si>
    <r>
      <t xml:space="preserve">150-255 KHz </t>
    </r>
    <r>
      <rPr>
        <b/>
        <sz val="6"/>
        <color indexed="8"/>
        <rFont val="Arial"/>
        <family val="2"/>
      </rPr>
      <t>Audio LF AM</t>
    </r>
    <r>
      <rPr>
        <sz val="6"/>
        <color indexed="8"/>
        <rFont val="Arial"/>
        <family val="2"/>
      </rPr>
      <t xml:space="preserve"> </t>
    </r>
  </si>
  <si>
    <r>
      <t>535-1605 Khz</t>
    </r>
    <r>
      <rPr>
        <b/>
        <sz val="6"/>
        <color indexed="8"/>
        <rFont val="Arial"/>
        <family val="2"/>
      </rPr>
      <t xml:space="preserve"> Audio MF AM</t>
    </r>
    <r>
      <rPr>
        <sz val="6"/>
        <color indexed="8"/>
        <rFont val="Arial"/>
        <family val="2"/>
      </rPr>
      <t xml:space="preserve"> </t>
    </r>
  </si>
  <si>
    <t>altimetri, ponti radio a microonde, radioastronomia, spettroscopia a microonde</t>
  </si>
  <si>
    <r>
      <t>Giallo</t>
    </r>
    <r>
      <rPr>
        <b/>
        <sz val="6"/>
        <color indexed="62"/>
        <rFont val="Arial"/>
        <family val="2"/>
      </rPr>
      <t>/</t>
    </r>
    <r>
      <rPr>
        <b/>
        <sz val="6"/>
        <color indexed="11"/>
        <rFont val="Arial"/>
        <family val="2"/>
      </rPr>
      <t>Verde</t>
    </r>
  </si>
  <si>
    <r>
      <t>Blu</t>
    </r>
    <r>
      <rPr>
        <b/>
        <sz val="6"/>
        <color indexed="62"/>
        <rFont val="Arial"/>
        <family val="2"/>
      </rPr>
      <t>/</t>
    </r>
    <r>
      <rPr>
        <b/>
        <sz val="6"/>
        <color indexed="57"/>
        <rFont val="Arial"/>
        <family val="2"/>
      </rPr>
      <t>Verde</t>
    </r>
  </si>
  <si>
    <t xml:space="preserve">  3000-150000 GHz Infrarosso vicino</t>
  </si>
  <si>
    <t>Raggi ionizzanti</t>
  </si>
  <si>
    <t>769000-937500 Ghz Uso Solarium o Terapeutico</t>
  </si>
  <si>
    <r>
      <t xml:space="preserve">789500-909000 Ghz </t>
    </r>
    <r>
      <rPr>
        <b/>
        <sz val="6"/>
        <color indexed="8"/>
        <rFont val="Arial"/>
        <family val="2"/>
      </rPr>
      <t>Luce nera di Wood</t>
    </r>
    <r>
      <rPr>
        <sz val="6"/>
        <color indexed="8"/>
        <rFont val="Arial"/>
        <family val="2"/>
      </rPr>
      <t>: analisi chimiche in minerologia, in medicina e filatelia, per attirare gli insetti, nelle banche per individuare il denaro falso, in criminologia, dai NAS per i prodotti adulterati, luci nelle discoteche</t>
    </r>
  </si>
  <si>
    <t>822000-1090100 Ghz Fototerapie</t>
  </si>
  <si>
    <r>
      <t xml:space="preserve">952500-1071500 Ghz </t>
    </r>
    <r>
      <rPr>
        <sz val="6"/>
        <color indexed="10"/>
        <rFont val="Arial"/>
        <family val="2"/>
      </rPr>
      <t>U.V.B.</t>
    </r>
  </si>
  <si>
    <t>Sorgente e Rivelatore: Dispositivi elettrici ed elettronici</t>
  </si>
  <si>
    <t>Onde a f Industriali</t>
  </si>
  <si>
    <t>300-1.5 GHz Radio Frequencies  S+R: Oscillatori elettronici e Antenne.</t>
  </si>
  <si>
    <t>16-15000 Hz Onde Acustiche</t>
  </si>
  <si>
    <t>Caratteristiche</t>
  </si>
  <si>
    <t>Propagazione per onde di terra; stabile e a piccola attenuazione</t>
  </si>
  <si>
    <t>Meno stabile</t>
  </si>
  <si>
    <t>Forte assorbimento di giorno; propagazione per riflessione di notte.</t>
  </si>
  <si>
    <t>Propagazione prevalenza ionosferica; variazione giornaliere e stagionali.</t>
  </si>
  <si>
    <t>IEEE radar L-band  0,96-1,215 e 1,3-1,66 GHz</t>
  </si>
  <si>
    <t>IEEE radar S-band 2,7-3,3 e 4,2-4,4 GHz</t>
  </si>
  <si>
    <t>IEEE radar C-band 5,0-5,65 GHz</t>
  </si>
  <si>
    <r>
      <t xml:space="preserve">GLOBALSTAR </t>
    </r>
    <r>
      <rPr>
        <sz val="6"/>
        <color indexed="57"/>
        <rFont val="Arial"/>
        <family val="2"/>
      </rPr>
      <t>5091-5250 MHz Gateway to Satellite - G-Band (forward link)</t>
    </r>
  </si>
  <si>
    <r>
      <t>GLOBALSTAR</t>
    </r>
    <r>
      <rPr>
        <sz val="6"/>
        <color indexed="57"/>
        <rFont val="Arial"/>
        <family val="2"/>
      </rPr>
      <t xml:space="preserve"> 6875-7055 MHz Satellite to Gateway - C-band (return link)</t>
    </r>
  </si>
  <si>
    <t>IEEE radar Ka-band 26,4-40 GHz</t>
  </si>
  <si>
    <t>IEEE radar Ku-band 12,4-18 GHz</t>
  </si>
  <si>
    <t>IEEE radar K-band 18-26,4 GHz</t>
  </si>
  <si>
    <t>IEEE radar mm-band 40-300 GHz</t>
  </si>
  <si>
    <t>Sorgenti: Corpi caldi</t>
  </si>
  <si>
    <t>Rilevatore: bolometri e lastre fotografiche</t>
  </si>
  <si>
    <t>S: scariche elettriche, arco elettrico.</t>
  </si>
  <si>
    <t>R: fotocellula,  lastre fotografiche.</t>
  </si>
  <si>
    <t>Radiochimica, radiografia, radioscopia, tubi a raggi x, radioterapia, diffrazione ai raggi x.</t>
  </si>
  <si>
    <t>Gammascopia, gammaterapia e radioisotopia.</t>
  </si>
  <si>
    <t>S: Accelleratori di particelle, sorgenti radioattive, bombe atomiche. R: Dispositivi a ionizzazione.</t>
  </si>
  <si>
    <r>
      <t xml:space="preserve">1880-1900 MHz </t>
    </r>
    <r>
      <rPr>
        <b/>
        <sz val="6"/>
        <color indexed="8"/>
        <rFont val="Arial"/>
        <family val="2"/>
      </rPr>
      <t>DECT</t>
    </r>
    <r>
      <rPr>
        <sz val="6"/>
        <color indexed="8"/>
        <rFont val="Arial"/>
        <family val="2"/>
      </rPr>
      <t xml:space="preserve"> (digital european cordless telephone) (TDMA e TDD) 120 canali</t>
    </r>
  </si>
  <si>
    <t>225-400 Mhz: Tactical Air/Ground/Air - Data Links - Military ATC (air traffic control) - Search&amp;Rescue - Executive Comm - Tactical Comm</t>
  </si>
  <si>
    <t xml:space="preserve"> 240-400 MHz  Satellite Comm: FLTSAT, LEASAT, UFO.</t>
  </si>
  <si>
    <t>1,5-1,6 GHz (47 MHz)Satellite comm: MARISAT, INMARSAT.</t>
  </si>
  <si>
    <t>Downlink Satellite (BW 800 MHz): INTELSAT, DOMSATs.</t>
  </si>
  <si>
    <t>Uplink Satellite (BW 800 MHz): INTELSAT, DOMSATs.</t>
  </si>
  <si>
    <t>Downlink Satellite (bw 500 MHz): DSCS, NATO, SKYNET</t>
  </si>
  <si>
    <t>Uplink Satellite (bw 500 MHz): DSCS, NATO, SKYNET</t>
  </si>
  <si>
    <t>Downlink Satellite (bw 500 MHz):INTELSAT, DOMSATs.</t>
  </si>
  <si>
    <t>Uplink Satellite (bw 500 MHz): INTELSAT, DOMSATs.</t>
  </si>
  <si>
    <t>Downlink Satellite (bw 2500 MHz): SUNBIRD, ACTS.</t>
  </si>
  <si>
    <t>Downlink Satellite (bw 1 GHz): ???</t>
  </si>
  <si>
    <t>Uplink Satellite (bw 2500 MHz): SUNBIRD, ACTS.</t>
  </si>
  <si>
    <t>Uplink Satellite (bw 1 GHz): ???</t>
  </si>
  <si>
    <t>Satellite (bw 2GHz):MILSTAR, FEP.</t>
  </si>
  <si>
    <t>Satellite (bw 1,5 GHz) for Government (DOT): ???</t>
  </si>
  <si>
    <t>Satellite (bw 5 GHz):CROSSLINKS</t>
  </si>
  <si>
    <t>15000 Hz  in poi Onde Ultrasuoni</t>
  </si>
  <si>
    <t>Little LEOs - Publi Safety - Terrestrial DAB (digital audio broadcast) - CMRS (commercial mobile radio service)</t>
  </si>
  <si>
    <t>Applicazioni Militari</t>
  </si>
  <si>
    <t>Applicazioni Commerciali</t>
  </si>
  <si>
    <t xml:space="preserve"> 0-16 Hz Onde Subacustiche</t>
  </si>
  <si>
    <t>670-680 nm Rosso Diodo Laser</t>
  </si>
  <si>
    <t>630-680 nm Rosso Laser Neon</t>
  </si>
  <si>
    <t xml:space="preserve"> S: scariche elettriche e bombardamento elettronico di solidi. R: lastre fotografiche e schermi fluorescenti.</t>
  </si>
  <si>
    <r>
      <t xml:space="preserve">30-300 Hz ELF         </t>
    </r>
    <r>
      <rPr>
        <sz val="8"/>
        <color indexed="8"/>
        <rFont val="Arial"/>
        <family val="2"/>
      </rPr>
      <t xml:space="preserve"> extremely low f</t>
    </r>
  </si>
  <si>
    <t>onde ultracorte</t>
  </si>
  <si>
    <t>onde metriche</t>
  </si>
  <si>
    <t xml:space="preserve"> onde ultra lunghe</t>
  </si>
  <si>
    <t>onde miriametriche</t>
  </si>
  <si>
    <t xml:space="preserve"> onde lunghe</t>
  </si>
  <si>
    <t>onde chilometriche</t>
  </si>
  <si>
    <r>
      <t xml:space="preserve">30-300 KHz LF                    </t>
    </r>
    <r>
      <rPr>
        <sz val="8"/>
        <color indexed="8"/>
        <rFont val="Arial"/>
        <family val="2"/>
      </rPr>
      <t>low f</t>
    </r>
  </si>
  <si>
    <t>onde medie</t>
  </si>
  <si>
    <t>onde ettometriche</t>
  </si>
  <si>
    <t>onde corte</t>
  </si>
  <si>
    <t>onde decametriche</t>
  </si>
  <si>
    <t xml:space="preserve"> onde decimetriche</t>
  </si>
  <si>
    <t>onde millimetriche</t>
  </si>
  <si>
    <t>mmWave</t>
  </si>
  <si>
    <t>onde centimetriche</t>
  </si>
  <si>
    <r>
      <t>3-30 GHz SHF</t>
    </r>
    <r>
      <rPr>
        <sz val="8"/>
        <color indexed="8"/>
        <rFont val="Arial"/>
        <family val="2"/>
      </rPr>
      <t xml:space="preserve">                 super high f </t>
    </r>
  </si>
  <si>
    <r>
      <t xml:space="preserve">300-3000 MHz UHF            </t>
    </r>
    <r>
      <rPr>
        <sz val="8"/>
        <color indexed="8"/>
        <rFont val="Arial"/>
        <family val="2"/>
      </rPr>
      <t xml:space="preserve">ultra high f </t>
    </r>
  </si>
  <si>
    <r>
      <t xml:space="preserve">300-3000 KHz MF                    </t>
    </r>
    <r>
      <rPr>
        <sz val="8"/>
        <color indexed="8"/>
        <rFont val="Arial"/>
        <family val="2"/>
      </rPr>
      <t>medium f</t>
    </r>
  </si>
  <si>
    <r>
      <t xml:space="preserve">3-30 KHz VLF                   </t>
    </r>
    <r>
      <rPr>
        <sz val="8"/>
        <color indexed="8"/>
        <rFont val="Arial"/>
        <family val="2"/>
      </rPr>
      <t xml:space="preserve"> very low f </t>
    </r>
  </si>
  <si>
    <t>S: corpi incandescenti e luminescenti</t>
  </si>
  <si>
    <t>R: fotocellule, occhio e fotometri.</t>
  </si>
  <si>
    <r>
      <t xml:space="preserve">3-30 MHz HF     </t>
    </r>
    <r>
      <rPr>
        <sz val="8"/>
        <color indexed="8"/>
        <rFont val="Arial"/>
        <family val="2"/>
      </rPr>
      <t xml:space="preserve">              </t>
    </r>
  </si>
  <si>
    <t xml:space="preserve">high f </t>
  </si>
  <si>
    <r>
      <t xml:space="preserve">30-300 GHz EHF        </t>
    </r>
    <r>
      <rPr>
        <sz val="8"/>
        <color indexed="8"/>
        <rFont val="Arial"/>
        <family val="2"/>
      </rPr>
      <t xml:space="preserve">extremely high f </t>
    </r>
  </si>
  <si>
    <t>Rete energia elettrica</t>
  </si>
  <si>
    <t>Telefonia</t>
  </si>
  <si>
    <r>
      <t>E</t>
    </r>
    <r>
      <rPr>
        <b/>
        <sz val="4"/>
        <color indexed="9"/>
        <rFont val="Arial"/>
        <family val="2"/>
      </rPr>
      <t>photon</t>
    </r>
    <r>
      <rPr>
        <b/>
        <sz val="6"/>
        <color indexed="9"/>
        <rFont val="Arial"/>
        <family val="2"/>
      </rPr>
      <t xml:space="preserve"> (eV)</t>
    </r>
  </si>
  <si>
    <r>
      <t>E</t>
    </r>
    <r>
      <rPr>
        <b/>
        <sz val="4"/>
        <color indexed="9"/>
        <rFont val="Arial"/>
        <family val="2"/>
      </rPr>
      <t>photon</t>
    </r>
    <r>
      <rPr>
        <b/>
        <sz val="6"/>
        <color indexed="9"/>
        <rFont val="Arial"/>
        <family val="2"/>
      </rPr>
      <t xml:space="preserve"> (J)</t>
    </r>
  </si>
  <si>
    <r>
      <t xml:space="preserve">  </t>
    </r>
    <r>
      <rPr>
        <sz val="36"/>
        <color indexed="12"/>
        <rFont val="Arial"/>
        <family val="2"/>
      </rPr>
      <t xml:space="preserve">                             </t>
    </r>
    <r>
      <rPr>
        <sz val="30"/>
        <color indexed="12"/>
        <rFont val="Arial"/>
        <family val="2"/>
      </rPr>
      <t>Electromagnetic Spectrum</t>
    </r>
    <r>
      <rPr>
        <sz val="12"/>
        <color indexed="12"/>
        <rFont val="Arial"/>
        <family val="2"/>
      </rPr>
      <t xml:space="preserve">                 </t>
    </r>
    <r>
      <rPr>
        <sz val="10"/>
        <color indexed="12"/>
        <rFont val="Arial"/>
        <family val="2"/>
      </rPr>
      <t>by</t>
    </r>
    <r>
      <rPr>
        <sz val="12"/>
        <color indexed="12"/>
        <rFont val="Arial"/>
        <family val="2"/>
      </rPr>
      <t xml:space="preserve"> Sandro Di Remigio  19/10/1999</t>
    </r>
  </si>
  <si>
    <t>100 Hz-10 MHz propagazione ionosferica (60-300 Km di altezza) per 1000-10000 Km</t>
  </si>
  <si>
    <t>3-30 KHz Onde superficiali che si propagano per migliaia di Km</t>
  </si>
  <si>
    <t>Propagazione Diretta Troposfera</t>
  </si>
  <si>
    <t>8 conversazioni contemporanee per f,                  40 f x 8=320 conversazioni per cella.</t>
  </si>
  <si>
    <t>Potenza ponti radio rurali: 80-150 W, Cittadini: 20-50 W. Cellulari:0.6-1 W.</t>
  </si>
  <si>
    <r>
      <t>CordLess</t>
    </r>
    <r>
      <rPr>
        <sz val="6"/>
        <color indexed="8"/>
        <rFont val="Arial"/>
        <family val="2"/>
      </rPr>
      <t xml:space="preserve"> Telephone 40 canali               Potenza telefoni:0.01W</t>
    </r>
  </si>
  <si>
    <t>MSS (Mobile Satellite Service) -              GPS(24 satelliti NAVSTAR USA geostazionari.  precisione 25m) - GWCS (General Wireless Comm Systems) - Wind Profiler Radars</t>
  </si>
  <si>
    <t>Forni a Microonde</t>
  </si>
  <si>
    <t>5,2;5,3;5,775 GHz: 100 baseradio (rete ethernet wireless 100Mbps)</t>
  </si>
  <si>
    <t>IEEE radar X-band 8,2-12,4 e altre piccole GHz</t>
  </si>
  <si>
    <t>Riscaldamento e fotografia all'infrarosso.</t>
  </si>
  <si>
    <t>Luce</t>
  </si>
  <si>
    <t>1,5-3000 GHz Microwaves (Microonde)</t>
  </si>
  <si>
    <t>Radiazioni</t>
  </si>
  <si>
    <t>Campi Elettromagnetici Non Ionizzanti NIR</t>
  </si>
  <si>
    <t>Effetti sull'uomo. Dipende da f, potenza, tempo di esposizione e distanza .</t>
  </si>
  <si>
    <t>Tralicci-Elettrodotti 380 Kv,132 Kv, 50 Kv, 500 A max, entro 100m: Cefalea, insonnia, disturbi gastro interici. A lungo termine:disturbi all'udito,  leucemia infantile.</t>
  </si>
  <si>
    <t>Alto Pericolo. Stare a più di un metro di distanza</t>
  </si>
  <si>
    <r>
      <t xml:space="preserve">300-3000 Hz VF                   </t>
    </r>
    <r>
      <rPr>
        <sz val="8"/>
        <color indexed="8"/>
        <rFont val="Arial"/>
        <family val="2"/>
      </rPr>
      <t>voice frequency</t>
    </r>
  </si>
  <si>
    <r>
      <t xml:space="preserve">30-300 MHz VHF                   </t>
    </r>
    <r>
      <rPr>
        <sz val="8"/>
        <color indexed="8"/>
        <rFont val="Arial"/>
        <family val="2"/>
      </rPr>
      <t xml:space="preserve">very high f </t>
    </r>
  </si>
  <si>
    <t>f&gt;10 MHz si supera la ionosfera-          10 MHz-30 Ghz propagazione</t>
  </si>
  <si>
    <r>
      <t xml:space="preserve">300-3000 GHz                     </t>
    </r>
    <r>
      <rPr>
        <sz val="8"/>
        <color indexed="8"/>
        <rFont val="Arial"/>
        <family val="2"/>
      </rPr>
      <t>Onde Submillimetriche o decimillimetriche</t>
    </r>
  </si>
  <si>
    <t>375000 -750000 GHz       Luce (o radiazione)      Visibile</t>
  </si>
  <si>
    <r>
      <t xml:space="preserve">Raggi Cosmici                (raggi gamma duri)               </t>
    </r>
    <r>
      <rPr>
        <i/>
        <sz val="6"/>
        <color indexed="8"/>
        <rFont val="Arial"/>
        <family val="2"/>
      </rPr>
      <t>S: Materia stellare R: Dispositivi a ionizzazione.</t>
    </r>
  </si>
  <si>
    <t>3000-375000 GHz       Infrarosso</t>
  </si>
  <si>
    <t>Rete elettrica negli Stati Uniti e Canada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</si>
</sst>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E+00"/>
    <numFmt numFmtId="173" formatCode="0.0000000000E+00"/>
    <numFmt numFmtId="174" formatCode="0.00000000E+00"/>
    <numFmt numFmtId="175" formatCode="0.0000000E+00"/>
    <numFmt numFmtId="176" formatCode="0.000000E+00"/>
    <numFmt numFmtId="177" formatCode="0.00000E+00"/>
    <numFmt numFmtId="178" formatCode="0.0000E+00"/>
    <numFmt numFmtId="179" formatCode="0.000E+00"/>
    <numFmt numFmtId="180" formatCode="0.E+00"/>
    <numFmt numFmtId="181" formatCode="0.0E+00"/>
    <numFmt numFmtId="182" formatCode="0E+00"/>
  </numFmts>
  <fonts count="53">
    <font>
      <sz val="10"/>
      <name val="Arial"/>
      <family val="0"/>
    </font>
    <font>
      <sz val="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62"/>
      <name val="Arial"/>
      <family val="2"/>
    </font>
    <font>
      <b/>
      <sz val="6"/>
      <color indexed="62"/>
      <name val="Arial"/>
      <family val="2"/>
    </font>
    <font>
      <sz val="6"/>
      <color indexed="10"/>
      <name val="Arial"/>
      <family val="2"/>
    </font>
    <font>
      <sz val="6"/>
      <color indexed="11"/>
      <name val="Arial"/>
      <family val="2"/>
    </font>
    <font>
      <sz val="6"/>
      <color indexed="12"/>
      <name val="Arial"/>
      <family val="2"/>
    </font>
    <font>
      <sz val="6"/>
      <color indexed="20"/>
      <name val="Arial"/>
      <family val="2"/>
    </font>
    <font>
      <sz val="6"/>
      <color indexed="57"/>
      <name val="Arial"/>
      <family val="2"/>
    </font>
    <font>
      <sz val="6"/>
      <color indexed="60"/>
      <name val="Arial"/>
      <family val="2"/>
    </font>
    <font>
      <b/>
      <sz val="6"/>
      <color indexed="12"/>
      <name val="Arial"/>
      <family val="2"/>
    </font>
    <font>
      <sz val="40"/>
      <color indexed="12"/>
      <name val="Arial"/>
      <family val="2"/>
    </font>
    <font>
      <sz val="6"/>
      <color indexed="48"/>
      <name val="Arial"/>
      <family val="2"/>
    </font>
    <font>
      <b/>
      <sz val="6"/>
      <color indexed="10"/>
      <name val="Arial"/>
      <family val="2"/>
    </font>
    <font>
      <b/>
      <sz val="6"/>
      <color indexed="57"/>
      <name val="Arial"/>
      <family val="2"/>
    </font>
    <font>
      <b/>
      <sz val="6"/>
      <color indexed="14"/>
      <name val="Arial"/>
      <family val="2"/>
    </font>
    <font>
      <b/>
      <sz val="6"/>
      <color indexed="9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6"/>
      <color indexed="48"/>
      <name val="Arial"/>
      <family val="2"/>
    </font>
    <font>
      <b/>
      <sz val="6"/>
      <color indexed="20"/>
      <name val="Arial"/>
      <family val="2"/>
    </font>
    <font>
      <b/>
      <sz val="6"/>
      <color indexed="53"/>
      <name val="Arial"/>
      <family val="2"/>
    </font>
    <font>
      <b/>
      <sz val="6"/>
      <color indexed="52"/>
      <name val="Arial"/>
      <family val="2"/>
    </font>
    <font>
      <b/>
      <sz val="6"/>
      <color indexed="13"/>
      <name val="Arial"/>
      <family val="2"/>
    </font>
    <font>
      <b/>
      <sz val="6"/>
      <color indexed="11"/>
      <name val="Arial"/>
      <family val="2"/>
    </font>
    <font>
      <b/>
      <sz val="10"/>
      <color indexed="8"/>
      <name val="Arial"/>
      <family val="2"/>
    </font>
    <font>
      <sz val="40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12"/>
      <name val="Arial"/>
      <family val="2"/>
    </font>
    <font>
      <sz val="36"/>
      <color indexed="12"/>
      <name val="Arial"/>
      <family val="2"/>
    </font>
    <font>
      <sz val="10"/>
      <color indexed="12"/>
      <name val="Arial"/>
      <family val="2"/>
    </font>
    <font>
      <sz val="30"/>
      <color indexed="12"/>
      <name val="Arial"/>
      <family val="2"/>
    </font>
    <font>
      <b/>
      <sz val="7"/>
      <color indexed="62"/>
      <name val="Arial"/>
      <family val="2"/>
    </font>
    <font>
      <b/>
      <sz val="7"/>
      <color indexed="12"/>
      <name val="Arial"/>
      <family val="2"/>
    </font>
    <font>
      <b/>
      <sz val="7"/>
      <color indexed="9"/>
      <name val="Arial"/>
      <family val="2"/>
    </font>
    <font>
      <b/>
      <sz val="7"/>
      <color indexed="10"/>
      <name val="Arial"/>
      <family val="2"/>
    </font>
    <font>
      <b/>
      <sz val="7"/>
      <color indexed="57"/>
      <name val="Arial"/>
      <family val="2"/>
    </font>
    <font>
      <b/>
      <sz val="7"/>
      <color indexed="14"/>
      <name val="Arial"/>
      <family val="2"/>
    </font>
    <font>
      <sz val="7"/>
      <color indexed="62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7"/>
      <name val="Arial"/>
      <family val="2"/>
    </font>
    <font>
      <sz val="7"/>
      <color indexed="14"/>
      <name val="Arial"/>
      <family val="2"/>
    </font>
    <font>
      <b/>
      <sz val="4"/>
      <color indexed="9"/>
      <name val="Arial"/>
      <family val="2"/>
    </font>
    <font>
      <b/>
      <sz val="10"/>
      <color indexed="9"/>
      <name val="Arial"/>
      <family val="2"/>
    </font>
    <font>
      <b/>
      <sz val="5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 shrinkToFi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 shrinkToFit="1"/>
    </xf>
    <xf numFmtId="0" fontId="1" fillId="0" borderId="6" xfId="0" applyFont="1" applyBorder="1" applyAlignment="1">
      <alignment horizontal="center" wrapText="1" shrinkToFit="1"/>
    </xf>
    <xf numFmtId="0" fontId="7" fillId="4" borderId="7" xfId="0" applyFont="1" applyFill="1" applyBorder="1" applyAlignment="1">
      <alignment horizontal="center" wrapText="1" shrinkToFit="1"/>
    </xf>
    <xf numFmtId="169" fontId="10" fillId="0" borderId="1" xfId="0" applyNumberFormat="1" applyFont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165" fontId="10" fillId="2" borderId="1" xfId="0" applyNumberFormat="1" applyFont="1" applyFill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0" fontId="18" fillId="2" borderId="13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0" fontId="19" fillId="0" borderId="14" xfId="0" applyFont="1" applyBorder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0" fontId="19" fillId="0" borderId="17" xfId="0" applyFont="1" applyBorder="1" applyAlignment="1">
      <alignment horizontal="right" wrapText="1"/>
    </xf>
    <xf numFmtId="0" fontId="18" fillId="2" borderId="2" xfId="0" applyFont="1" applyFill="1" applyBorder="1" applyAlignment="1">
      <alignment horizontal="center" wrapText="1"/>
    </xf>
    <xf numFmtId="0" fontId="19" fillId="0" borderId="9" xfId="0" applyFont="1" applyBorder="1" applyAlignment="1">
      <alignment horizontal="right" wrapText="1"/>
    </xf>
    <xf numFmtId="0" fontId="19" fillId="0" borderId="18" xfId="0" applyFont="1" applyBorder="1" applyAlignment="1">
      <alignment horizontal="right" wrapText="1"/>
    </xf>
    <xf numFmtId="0" fontId="19" fillId="0" borderId="19" xfId="0" applyFont="1" applyBorder="1" applyAlignment="1">
      <alignment horizontal="right" wrapText="1"/>
    </xf>
    <xf numFmtId="0" fontId="19" fillId="2" borderId="1" xfId="0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 shrinkToFit="1"/>
    </xf>
    <xf numFmtId="0" fontId="19" fillId="2" borderId="13" xfId="0" applyFont="1" applyFill="1" applyBorder="1" applyAlignment="1">
      <alignment horizontal="center" wrapText="1" shrinkToFit="1"/>
    </xf>
    <xf numFmtId="0" fontId="19" fillId="2" borderId="2" xfId="0" applyFont="1" applyFill="1" applyBorder="1" applyAlignment="1">
      <alignment horizontal="center" wrapText="1" shrinkToFit="1"/>
    </xf>
    <xf numFmtId="0" fontId="5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9" fillId="2" borderId="24" xfId="0" applyFont="1" applyFill="1" applyBorder="1" applyAlignment="1">
      <alignment horizontal="center" wrapText="1" shrinkToFit="1"/>
    </xf>
    <xf numFmtId="0" fontId="15" fillId="2" borderId="1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9" fillId="2" borderId="17" xfId="0" applyFont="1" applyFill="1" applyBorder="1" applyAlignment="1">
      <alignment horizontal="right" wrapText="1"/>
    </xf>
    <xf numFmtId="0" fontId="10" fillId="2" borderId="17" xfId="0" applyFont="1" applyFill="1" applyBorder="1" applyAlignment="1">
      <alignment horizontal="right" wrapText="1"/>
    </xf>
    <xf numFmtId="165" fontId="10" fillId="2" borderId="17" xfId="0" applyNumberFormat="1" applyFont="1" applyFill="1" applyBorder="1" applyAlignment="1">
      <alignment horizontal="right" wrapText="1"/>
    </xf>
    <xf numFmtId="11" fontId="19" fillId="0" borderId="9" xfId="0" applyNumberFormat="1" applyFont="1" applyBorder="1" applyAlignment="1">
      <alignment horizontal="right" wrapText="1"/>
    </xf>
    <xf numFmtId="0" fontId="18" fillId="2" borderId="2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9" fillId="2" borderId="25" xfId="0" applyFont="1" applyFill="1" applyBorder="1" applyAlignment="1">
      <alignment horizontal="right" wrapText="1"/>
    </xf>
    <xf numFmtId="0" fontId="19" fillId="0" borderId="26" xfId="0" applyFont="1" applyBorder="1" applyAlignment="1">
      <alignment horizontal="right" wrapText="1"/>
    </xf>
    <xf numFmtId="165" fontId="10" fillId="0" borderId="26" xfId="0" applyNumberFormat="1" applyFont="1" applyBorder="1" applyAlignment="1">
      <alignment horizontal="right" wrapText="1"/>
    </xf>
    <xf numFmtId="0" fontId="20" fillId="0" borderId="27" xfId="0" applyFont="1" applyBorder="1" applyAlignment="1">
      <alignment horizontal="right" wrapText="1"/>
    </xf>
    <xf numFmtId="0" fontId="18" fillId="0" borderId="22" xfId="0" applyFont="1" applyBorder="1" applyAlignment="1">
      <alignment horizontal="right" wrapText="1"/>
    </xf>
    <xf numFmtId="0" fontId="19" fillId="0" borderId="26" xfId="0" applyFont="1" applyBorder="1" applyAlignment="1">
      <alignment horizontal="left" wrapText="1"/>
    </xf>
    <xf numFmtId="0" fontId="10" fillId="0" borderId="26" xfId="0" applyFont="1" applyBorder="1" applyAlignment="1">
      <alignment horizontal="right" wrapText="1"/>
    </xf>
    <xf numFmtId="0" fontId="15" fillId="2" borderId="4" xfId="0" applyFont="1" applyFill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20" fillId="2" borderId="13" xfId="0" applyFont="1" applyFill="1" applyBorder="1" applyAlignment="1">
      <alignment horizontal="center" wrapText="1"/>
    </xf>
    <xf numFmtId="11" fontId="10" fillId="0" borderId="1" xfId="0" applyNumberFormat="1" applyFont="1" applyBorder="1" applyAlignment="1">
      <alignment horizontal="right" wrapText="1"/>
    </xf>
    <xf numFmtId="11" fontId="10" fillId="0" borderId="12" xfId="0" applyNumberFormat="1" applyFont="1" applyBorder="1" applyAlignment="1">
      <alignment horizontal="right" wrapText="1"/>
    </xf>
    <xf numFmtId="11" fontId="10" fillId="0" borderId="18" xfId="0" applyNumberFormat="1" applyFont="1" applyBorder="1" applyAlignment="1">
      <alignment horizontal="right" wrapText="1"/>
    </xf>
    <xf numFmtId="11" fontId="10" fillId="0" borderId="19" xfId="0" applyNumberFormat="1" applyFont="1" applyBorder="1" applyAlignment="1">
      <alignment horizontal="right" wrapText="1"/>
    </xf>
    <xf numFmtId="0" fontId="29" fillId="2" borderId="13" xfId="0" applyFont="1" applyFill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65" fontId="19" fillId="0" borderId="22" xfId="0" applyNumberFormat="1" applyFont="1" applyBorder="1" applyAlignment="1">
      <alignment horizontal="center" wrapText="1"/>
    </xf>
    <xf numFmtId="180" fontId="19" fillId="0" borderId="1" xfId="0" applyNumberFormat="1" applyFont="1" applyBorder="1" applyAlignment="1">
      <alignment horizontal="center" wrapText="1"/>
    </xf>
    <xf numFmtId="180" fontId="19" fillId="0" borderId="5" xfId="0" applyNumberFormat="1" applyFont="1" applyBorder="1" applyAlignment="1">
      <alignment horizontal="center" wrapText="1"/>
    </xf>
    <xf numFmtId="180" fontId="19" fillId="0" borderId="15" xfId="0" applyNumberFormat="1" applyFont="1" applyBorder="1" applyAlignment="1">
      <alignment horizontal="center" wrapText="1"/>
    </xf>
    <xf numFmtId="180" fontId="19" fillId="0" borderId="6" xfId="0" applyNumberFormat="1" applyFont="1" applyBorder="1" applyAlignment="1">
      <alignment horizontal="center" wrapText="1"/>
    </xf>
    <xf numFmtId="165" fontId="19" fillId="2" borderId="0" xfId="0" applyNumberFormat="1" applyFont="1" applyFill="1" applyBorder="1" applyAlignment="1">
      <alignment horizontal="center" wrapText="1"/>
    </xf>
    <xf numFmtId="165" fontId="19" fillId="0" borderId="0" xfId="0" applyNumberFormat="1" applyFont="1" applyBorder="1" applyAlignment="1">
      <alignment horizontal="center" wrapText="1"/>
    </xf>
    <xf numFmtId="0" fontId="19" fillId="0" borderId="5" xfId="0" applyFont="1" applyBorder="1" applyAlignment="1">
      <alignment horizontal="center" wrapText="1" shrinkToFit="1"/>
    </xf>
    <xf numFmtId="0" fontId="19" fillId="0" borderId="28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0" fillId="2" borderId="0" xfId="0" applyFont="1" applyFill="1" applyBorder="1" applyAlignment="1">
      <alignment horizontal="right" wrapText="1"/>
    </xf>
    <xf numFmtId="0" fontId="1" fillId="2" borderId="28" xfId="0" applyFont="1" applyFill="1" applyBorder="1" applyAlignment="1">
      <alignment horizontal="center" wrapText="1"/>
    </xf>
    <xf numFmtId="0" fontId="19" fillId="2" borderId="29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 shrinkToFit="1"/>
    </xf>
    <xf numFmtId="0" fontId="14" fillId="0" borderId="23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19" fillId="2" borderId="24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164" fontId="10" fillId="0" borderId="17" xfId="0" applyNumberFormat="1" applyFont="1" applyBorder="1" applyAlignment="1">
      <alignment horizontal="right" wrapText="1"/>
    </xf>
    <xf numFmtId="165" fontId="10" fillId="0" borderId="17" xfId="0" applyNumberFormat="1" applyFont="1" applyBorder="1" applyAlignment="1">
      <alignment horizontal="right" wrapText="1"/>
    </xf>
    <xf numFmtId="180" fontId="19" fillId="0" borderId="17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right" wrapText="1"/>
    </xf>
    <xf numFmtId="165" fontId="10" fillId="0" borderId="12" xfId="0" applyNumberFormat="1" applyFont="1" applyBorder="1" applyAlignment="1">
      <alignment horizontal="right" wrapText="1"/>
    </xf>
    <xf numFmtId="180" fontId="19" fillId="0" borderId="12" xfId="0" applyNumberFormat="1" applyFont="1" applyBorder="1" applyAlignment="1">
      <alignment horizontal="center" wrapText="1"/>
    </xf>
    <xf numFmtId="164" fontId="10" fillId="0" borderId="18" xfId="0" applyNumberFormat="1" applyFont="1" applyBorder="1" applyAlignment="1">
      <alignment horizontal="right" wrapText="1"/>
    </xf>
    <xf numFmtId="165" fontId="10" fillId="0" borderId="18" xfId="0" applyNumberFormat="1" applyFont="1" applyBorder="1" applyAlignment="1">
      <alignment horizontal="right" wrapText="1"/>
    </xf>
    <xf numFmtId="180" fontId="19" fillId="0" borderId="18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169" fontId="10" fillId="0" borderId="15" xfId="0" applyNumberFormat="1" applyFont="1" applyBorder="1" applyAlignment="1">
      <alignment horizontal="right" wrapText="1"/>
    </xf>
    <xf numFmtId="169" fontId="10" fillId="0" borderId="12" xfId="0" applyNumberFormat="1" applyFont="1" applyBorder="1" applyAlignment="1">
      <alignment horizontal="right" wrapText="1"/>
    </xf>
    <xf numFmtId="180" fontId="19" fillId="0" borderId="29" xfId="0" applyNumberFormat="1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169" fontId="10" fillId="0" borderId="18" xfId="0" applyNumberFormat="1" applyFont="1" applyBorder="1" applyAlignment="1">
      <alignment horizontal="right" wrapText="1"/>
    </xf>
    <xf numFmtId="0" fontId="19" fillId="0" borderId="25" xfId="0" applyFont="1" applyBorder="1" applyAlignment="1">
      <alignment horizontal="right" wrapText="1"/>
    </xf>
    <xf numFmtId="0" fontId="19" fillId="0" borderId="19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 shrinkToFit="1"/>
    </xf>
    <xf numFmtId="0" fontId="18" fillId="0" borderId="24" xfId="0" applyFont="1" applyBorder="1" applyAlignment="1">
      <alignment horizontal="center" wrapText="1"/>
    </xf>
    <xf numFmtId="0" fontId="19" fillId="2" borderId="25" xfId="0" applyFont="1" applyFill="1" applyBorder="1" applyAlignment="1">
      <alignment horizontal="center" wrapText="1"/>
    </xf>
    <xf numFmtId="180" fontId="10" fillId="0" borderId="26" xfId="0" applyNumberFormat="1" applyFont="1" applyBorder="1" applyAlignment="1">
      <alignment horizontal="center" wrapText="1"/>
    </xf>
    <xf numFmtId="165" fontId="10" fillId="0" borderId="26" xfId="0" applyNumberFormat="1" applyFont="1" applyBorder="1" applyAlignment="1">
      <alignment horizontal="center" wrapText="1"/>
    </xf>
    <xf numFmtId="180" fontId="7" fillId="0" borderId="12" xfId="0" applyNumberFormat="1" applyFont="1" applyBorder="1" applyAlignment="1">
      <alignment horizontal="center" wrapText="1"/>
    </xf>
    <xf numFmtId="180" fontId="7" fillId="0" borderId="1" xfId="0" applyNumberFormat="1" applyFont="1" applyBorder="1" applyAlignment="1">
      <alignment horizontal="center" wrapText="1"/>
    </xf>
    <xf numFmtId="180" fontId="7" fillId="0" borderId="18" xfId="0" applyNumberFormat="1" applyFont="1" applyBorder="1" applyAlignment="1">
      <alignment horizontal="center" wrapText="1"/>
    </xf>
    <xf numFmtId="180" fontId="7" fillId="0" borderId="17" xfId="0" applyNumberFormat="1" applyFont="1" applyBorder="1" applyAlignment="1">
      <alignment horizontal="center" wrapText="1"/>
    </xf>
    <xf numFmtId="180" fontId="7" fillId="0" borderId="15" xfId="0" applyNumberFormat="1" applyFont="1" applyBorder="1" applyAlignment="1">
      <alignment horizontal="center" wrapText="1"/>
    </xf>
    <xf numFmtId="180" fontId="7" fillId="0" borderId="5" xfId="0" applyNumberFormat="1" applyFont="1" applyBorder="1" applyAlignment="1">
      <alignment horizontal="center" wrapText="1"/>
    </xf>
    <xf numFmtId="180" fontId="7" fillId="0" borderId="19" xfId="0" applyNumberFormat="1" applyFont="1" applyBorder="1" applyAlignment="1">
      <alignment horizontal="center" wrapText="1"/>
    </xf>
    <xf numFmtId="180" fontId="10" fillId="2" borderId="0" xfId="0" applyNumberFormat="1" applyFont="1" applyFill="1" applyBorder="1" applyAlignment="1">
      <alignment horizontal="center" wrapText="1"/>
    </xf>
    <xf numFmtId="165" fontId="10" fillId="2" borderId="0" xfId="0" applyNumberFormat="1" applyFont="1" applyFill="1" applyBorder="1" applyAlignment="1">
      <alignment horizontal="center" wrapText="1"/>
    </xf>
    <xf numFmtId="180" fontId="10" fillId="2" borderId="17" xfId="0" applyNumberFormat="1" applyFont="1" applyFill="1" applyBorder="1" applyAlignment="1">
      <alignment horizontal="center" wrapText="1"/>
    </xf>
    <xf numFmtId="165" fontId="10" fillId="2" borderId="17" xfId="0" applyNumberFormat="1" applyFont="1" applyFill="1" applyBorder="1" applyAlignment="1">
      <alignment horizontal="center" wrapText="1"/>
    </xf>
    <xf numFmtId="180" fontId="10" fillId="2" borderId="1" xfId="0" applyNumberFormat="1" applyFont="1" applyFill="1" applyBorder="1" applyAlignment="1">
      <alignment horizontal="center" wrapText="1"/>
    </xf>
    <xf numFmtId="165" fontId="10" fillId="2" borderId="1" xfId="0" applyNumberFormat="1" applyFont="1" applyFill="1" applyBorder="1" applyAlignment="1">
      <alignment horizontal="center" wrapText="1"/>
    </xf>
    <xf numFmtId="180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42" fontId="19" fillId="0" borderId="1" xfId="19" applyFont="1" applyBorder="1" applyAlignment="1">
      <alignment horizontal="center" wrapText="1"/>
    </xf>
    <xf numFmtId="180" fontId="19" fillId="0" borderId="28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30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right" wrapText="1"/>
    </xf>
    <xf numFmtId="0" fontId="35" fillId="0" borderId="26" xfId="0" applyNumberFormat="1" applyFont="1" applyBorder="1" applyAlignment="1">
      <alignment horizontal="right" wrapText="1"/>
    </xf>
    <xf numFmtId="0" fontId="38" fillId="0" borderId="12" xfId="0" applyNumberFormat="1" applyFont="1" applyBorder="1" applyAlignment="1">
      <alignment horizontal="right" wrapText="1"/>
    </xf>
    <xf numFmtId="0" fontId="38" fillId="0" borderId="1" xfId="0" applyNumberFormat="1" applyFont="1" applyBorder="1" applyAlignment="1">
      <alignment horizontal="right" wrapText="1"/>
    </xf>
    <xf numFmtId="0" fontId="39" fillId="0" borderId="1" xfId="0" applyNumberFormat="1" applyFont="1" applyBorder="1" applyAlignment="1">
      <alignment horizontal="right" wrapText="1"/>
    </xf>
    <xf numFmtId="0" fontId="39" fillId="0" borderId="18" xfId="0" applyNumberFormat="1" applyFont="1" applyBorder="1" applyAlignment="1">
      <alignment horizontal="right" wrapText="1"/>
    </xf>
    <xf numFmtId="0" fontId="39" fillId="0" borderId="12" xfId="0" applyNumberFormat="1" applyFont="1" applyBorder="1" applyAlignment="1">
      <alignment horizontal="right" wrapText="1"/>
    </xf>
    <xf numFmtId="0" fontId="39" fillId="0" borderId="17" xfId="0" applyNumberFormat="1" applyFont="1" applyBorder="1" applyAlignment="1">
      <alignment horizontal="right" wrapText="1"/>
    </xf>
    <xf numFmtId="0" fontId="36" fillId="0" borderId="1" xfId="0" applyNumberFormat="1" applyFont="1" applyBorder="1" applyAlignment="1">
      <alignment horizontal="right" wrapText="1"/>
    </xf>
    <xf numFmtId="0" fontId="36" fillId="0" borderId="18" xfId="0" applyNumberFormat="1" applyFont="1" applyBorder="1" applyAlignment="1">
      <alignment horizontal="right" wrapText="1"/>
    </xf>
    <xf numFmtId="0" fontId="36" fillId="0" borderId="12" xfId="0" applyNumberFormat="1" applyFont="1" applyBorder="1" applyAlignment="1">
      <alignment horizontal="right" wrapText="1"/>
    </xf>
    <xf numFmtId="0" fontId="36" fillId="0" borderId="17" xfId="0" applyNumberFormat="1" applyFont="1" applyBorder="1" applyAlignment="1">
      <alignment horizontal="right" wrapText="1"/>
    </xf>
    <xf numFmtId="0" fontId="40" fillId="0" borderId="1" xfId="0" applyNumberFormat="1" applyFont="1" applyBorder="1" applyAlignment="1">
      <alignment horizontal="right" wrapText="1"/>
    </xf>
    <xf numFmtId="0" fontId="40" fillId="0" borderId="15" xfId="0" applyNumberFormat="1" applyFont="1" applyBorder="1" applyAlignment="1">
      <alignment horizontal="right" wrapText="1"/>
    </xf>
    <xf numFmtId="0" fontId="40" fillId="0" borderId="12" xfId="0" applyNumberFormat="1" applyFont="1" applyBorder="1" applyAlignment="1">
      <alignment horizontal="right" wrapText="1"/>
    </xf>
    <xf numFmtId="0" fontId="40" fillId="0" borderId="18" xfId="0" applyNumberFormat="1" applyFont="1" applyBorder="1" applyAlignment="1">
      <alignment horizontal="right" wrapText="1"/>
    </xf>
    <xf numFmtId="0" fontId="40" fillId="0" borderId="19" xfId="0" applyNumberFormat="1" applyFont="1" applyBorder="1" applyAlignment="1">
      <alignment horizontal="right" wrapText="1"/>
    </xf>
    <xf numFmtId="0" fontId="35" fillId="2" borderId="0" xfId="0" applyNumberFormat="1" applyFont="1" applyFill="1" applyBorder="1" applyAlignment="1">
      <alignment horizontal="right" wrapText="1"/>
    </xf>
    <xf numFmtId="0" fontId="35" fillId="2" borderId="17" xfId="0" applyNumberFormat="1" applyFont="1" applyFill="1" applyBorder="1" applyAlignment="1">
      <alignment horizontal="right" wrapText="1"/>
    </xf>
    <xf numFmtId="0" fontId="35" fillId="2" borderId="1" xfId="0" applyNumberFormat="1" applyFont="1" applyFill="1" applyBorder="1" applyAlignment="1">
      <alignment horizontal="right" wrapText="1"/>
    </xf>
    <xf numFmtId="0" fontId="35" fillId="0" borderId="1" xfId="0" applyNumberFormat="1" applyFont="1" applyBorder="1" applyAlignment="1">
      <alignment horizontal="right" wrapText="1"/>
    </xf>
    <xf numFmtId="0" fontId="41" fillId="0" borderId="26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  <xf numFmtId="0" fontId="43" fillId="0" borderId="1" xfId="0" applyFont="1" applyBorder="1" applyAlignment="1">
      <alignment horizontal="left" wrapText="1"/>
    </xf>
    <xf numFmtId="0" fontId="44" fillId="0" borderId="1" xfId="0" applyFont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2" fillId="0" borderId="1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42" fillId="0" borderId="17" xfId="0" applyFont="1" applyBorder="1" applyAlignment="1">
      <alignment horizontal="left" wrapText="1"/>
    </xf>
    <xf numFmtId="0" fontId="45" fillId="0" borderId="1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5" fillId="0" borderId="18" xfId="0" applyFont="1" applyBorder="1" applyAlignment="1">
      <alignment horizontal="left" wrapText="1"/>
    </xf>
    <xf numFmtId="0" fontId="45" fillId="0" borderId="19" xfId="0" applyFont="1" applyBorder="1" applyAlignment="1">
      <alignment horizontal="left" wrapText="1"/>
    </xf>
    <xf numFmtId="0" fontId="41" fillId="2" borderId="0" xfId="0" applyFont="1" applyFill="1" applyBorder="1" applyAlignment="1">
      <alignment horizontal="left" wrapText="1"/>
    </xf>
    <xf numFmtId="0" fontId="41" fillId="2" borderId="17" xfId="0" applyFont="1" applyFill="1" applyBorder="1" applyAlignment="1">
      <alignment horizontal="left" wrapText="1"/>
    </xf>
    <xf numFmtId="0" fontId="41" fillId="2" borderId="1" xfId="0" applyFont="1" applyFill="1" applyBorder="1" applyAlignment="1">
      <alignment horizontal="left" wrapText="1"/>
    </xf>
    <xf numFmtId="0" fontId="41" fillId="0" borderId="1" xfId="0" applyFont="1" applyBorder="1" applyAlignment="1">
      <alignment horizontal="left" wrapText="1"/>
    </xf>
    <xf numFmtId="169" fontId="10" fillId="0" borderId="5" xfId="0" applyNumberFormat="1" applyFont="1" applyBorder="1" applyAlignment="1">
      <alignment horizontal="right" wrapText="1"/>
    </xf>
    <xf numFmtId="180" fontId="19" fillId="0" borderId="20" xfId="0" applyNumberFormat="1" applyFont="1" applyBorder="1" applyAlignment="1">
      <alignment horizontal="center" wrapText="1"/>
    </xf>
    <xf numFmtId="180" fontId="19" fillId="0" borderId="3" xfId="0" applyNumberFormat="1" applyFont="1" applyBorder="1" applyAlignment="1">
      <alignment horizontal="center" wrapText="1"/>
    </xf>
    <xf numFmtId="165" fontId="19" fillId="0" borderId="1" xfId="0" applyNumberFormat="1" applyFont="1" applyBorder="1" applyAlignment="1">
      <alignment horizontal="center" wrapText="1"/>
    </xf>
    <xf numFmtId="165" fontId="19" fillId="0" borderId="5" xfId="0" applyNumberFormat="1" applyFont="1" applyBorder="1" applyAlignment="1">
      <alignment horizontal="center" wrapText="1"/>
    </xf>
    <xf numFmtId="180" fontId="19" fillId="2" borderId="10" xfId="0" applyNumberFormat="1" applyFont="1" applyFill="1" applyBorder="1" applyAlignment="1">
      <alignment horizontal="center" wrapText="1"/>
    </xf>
    <xf numFmtId="180" fontId="19" fillId="2" borderId="2" xfId="0" applyNumberFormat="1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22" fillId="2" borderId="10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right" wrapText="1"/>
    </xf>
    <xf numFmtId="0" fontId="20" fillId="3" borderId="33" xfId="0" applyFont="1" applyFill="1" applyBorder="1" applyAlignment="1">
      <alignment horizontal="right" wrapText="1"/>
    </xf>
    <xf numFmtId="0" fontId="20" fillId="3" borderId="34" xfId="0" applyFont="1" applyFill="1" applyBorder="1" applyAlignment="1">
      <alignment horizontal="right" wrapText="1"/>
    </xf>
    <xf numFmtId="0" fontId="20" fillId="3" borderId="0" xfId="0" applyFont="1" applyFill="1" applyBorder="1" applyAlignment="1">
      <alignment horizontal="right" wrapText="1"/>
    </xf>
    <xf numFmtId="0" fontId="1" fillId="0" borderId="35" xfId="0" applyFont="1" applyBorder="1" applyAlignment="1">
      <alignment horizontal="center" wrapText="1" shrinkToFi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right" wrapText="1"/>
    </xf>
    <xf numFmtId="0" fontId="38" fillId="0" borderId="15" xfId="0" applyNumberFormat="1" applyFont="1" applyBorder="1" applyAlignment="1">
      <alignment horizontal="right" wrapText="1"/>
    </xf>
    <xf numFmtId="0" fontId="43" fillId="0" borderId="15" xfId="0" applyFont="1" applyBorder="1" applyAlignment="1">
      <alignment horizontal="left" wrapText="1"/>
    </xf>
    <xf numFmtId="164" fontId="10" fillId="0" borderId="15" xfId="0" applyNumberFormat="1" applyFont="1" applyBorder="1" applyAlignment="1">
      <alignment horizontal="right" wrapText="1"/>
    </xf>
    <xf numFmtId="165" fontId="10" fillId="0" borderId="1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9" fillId="0" borderId="15" xfId="0" applyNumberFormat="1" applyFont="1" applyBorder="1" applyAlignment="1">
      <alignment horizontal="right" wrapText="1"/>
    </xf>
    <xf numFmtId="0" fontId="44" fillId="0" borderId="15" xfId="0" applyFont="1" applyBorder="1" applyAlignment="1">
      <alignment horizontal="left" wrapText="1"/>
    </xf>
    <xf numFmtId="0" fontId="0" fillId="2" borderId="36" xfId="0" applyFill="1" applyBorder="1" applyAlignment="1">
      <alignment/>
    </xf>
    <xf numFmtId="0" fontId="36" fillId="0" borderId="15" xfId="0" applyNumberFormat="1" applyFont="1" applyBorder="1" applyAlignment="1">
      <alignment horizontal="right" wrapText="1"/>
    </xf>
    <xf numFmtId="0" fontId="42" fillId="0" borderId="15" xfId="0" applyFont="1" applyBorder="1" applyAlignment="1">
      <alignment horizontal="left" wrapText="1"/>
    </xf>
    <xf numFmtId="0" fontId="19" fillId="0" borderId="15" xfId="0" applyFont="1" applyBorder="1" applyAlignment="1">
      <alignment horizontal="center" wrapText="1"/>
    </xf>
    <xf numFmtId="0" fontId="40" fillId="0" borderId="17" xfId="0" applyNumberFormat="1" applyFont="1" applyBorder="1" applyAlignment="1">
      <alignment horizontal="right" wrapText="1"/>
    </xf>
    <xf numFmtId="0" fontId="45" fillId="0" borderId="17" xfId="0" applyFont="1" applyBorder="1" applyAlignment="1">
      <alignment horizontal="left" wrapText="1"/>
    </xf>
    <xf numFmtId="169" fontId="10" fillId="0" borderId="17" xfId="0" applyNumberFormat="1" applyFont="1" applyBorder="1" applyAlignment="1">
      <alignment horizontal="right" wrapText="1"/>
    </xf>
    <xf numFmtId="169" fontId="10" fillId="0" borderId="6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right" wrapText="1"/>
    </xf>
    <xf numFmtId="0" fontId="1" fillId="2" borderId="37" xfId="0" applyFont="1" applyFill="1" applyBorder="1" applyAlignment="1">
      <alignment horizontal="right" wrapText="1"/>
    </xf>
    <xf numFmtId="0" fontId="1" fillId="2" borderId="38" xfId="0" applyFont="1" applyFill="1" applyBorder="1" applyAlignment="1">
      <alignment horizontal="right" wrapText="1"/>
    </xf>
    <xf numFmtId="165" fontId="19" fillId="0" borderId="39" xfId="0" applyNumberFormat="1" applyFont="1" applyBorder="1" applyAlignment="1">
      <alignment horizontal="center" wrapText="1"/>
    </xf>
    <xf numFmtId="169" fontId="10" fillId="0" borderId="40" xfId="0" applyNumberFormat="1" applyFont="1" applyBorder="1" applyAlignment="1">
      <alignment horizontal="right" wrapText="1"/>
    </xf>
    <xf numFmtId="169" fontId="10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wrapText="1"/>
    </xf>
    <xf numFmtId="0" fontId="49" fillId="0" borderId="19" xfId="0" applyNumberFormat="1" applyFont="1" applyBorder="1" applyAlignment="1">
      <alignment horizontal="right" wrapText="1"/>
    </xf>
    <xf numFmtId="0" fontId="50" fillId="0" borderId="19" xfId="0" applyFont="1" applyBorder="1" applyAlignment="1">
      <alignment horizontal="left" wrapText="1"/>
    </xf>
    <xf numFmtId="11" fontId="19" fillId="0" borderId="19" xfId="0" applyNumberFormat="1" applyFont="1" applyBorder="1" applyAlignment="1">
      <alignment horizontal="right" wrapText="1"/>
    </xf>
    <xf numFmtId="180" fontId="19" fillId="0" borderId="19" xfId="0" applyNumberFormat="1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 shrinkToFit="1"/>
    </xf>
    <xf numFmtId="0" fontId="1" fillId="0" borderId="27" xfId="0" applyFont="1" applyBorder="1" applyAlignment="1">
      <alignment horizontal="right" wrapText="1"/>
    </xf>
    <xf numFmtId="0" fontId="0" fillId="2" borderId="38" xfId="0" applyFill="1" applyBorder="1" applyAlignment="1">
      <alignment/>
    </xf>
    <xf numFmtId="0" fontId="48" fillId="3" borderId="33" xfId="0" applyFont="1" applyFill="1" applyBorder="1" applyAlignment="1">
      <alignment horizontal="center" vertical="center" wrapText="1" shrinkToFit="1"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37" xfId="0" applyFill="1" applyBorder="1" applyAlignment="1">
      <alignment/>
    </xf>
    <xf numFmtId="0" fontId="19" fillId="2" borderId="38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right" wrapText="1"/>
    </xf>
    <xf numFmtId="0" fontId="1" fillId="2" borderId="43" xfId="0" applyFont="1" applyFill="1" applyBorder="1" applyAlignment="1">
      <alignment horizontal="right" wrapText="1"/>
    </xf>
    <xf numFmtId="0" fontId="1" fillId="2" borderId="44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 wrapText="1"/>
    </xf>
    <xf numFmtId="0" fontId="19" fillId="2" borderId="7" xfId="0" applyFont="1" applyFill="1" applyBorder="1" applyAlignment="1">
      <alignment horizontal="right" wrapText="1"/>
    </xf>
    <xf numFmtId="0" fontId="19" fillId="0" borderId="36" xfId="0" applyFont="1" applyBorder="1" applyAlignment="1">
      <alignment horizontal="center" wrapText="1" shrinkToFit="1"/>
    </xf>
    <xf numFmtId="0" fontId="19" fillId="0" borderId="45" xfId="0" applyFont="1" applyBorder="1" applyAlignment="1">
      <alignment horizontal="center" wrapText="1" shrinkToFit="1"/>
    </xf>
    <xf numFmtId="0" fontId="19" fillId="0" borderId="46" xfId="0" applyFont="1" applyBorder="1" applyAlignment="1">
      <alignment horizontal="center" wrapText="1" shrinkToFit="1"/>
    </xf>
    <xf numFmtId="0" fontId="19" fillId="0" borderId="47" xfId="0" applyFont="1" applyBorder="1" applyAlignment="1">
      <alignment horizontal="center" wrapText="1" shrinkToFit="1"/>
    </xf>
    <xf numFmtId="0" fontId="19" fillId="0" borderId="48" xfId="0" applyFont="1" applyBorder="1" applyAlignment="1">
      <alignment horizontal="center" wrapText="1" shrinkToFit="1"/>
    </xf>
    <xf numFmtId="0" fontId="19" fillId="0" borderId="43" xfId="0" applyFont="1" applyBorder="1" applyAlignment="1">
      <alignment horizontal="center" wrapText="1" shrinkToFit="1"/>
    </xf>
    <xf numFmtId="0" fontId="19" fillId="0" borderId="38" xfId="0" applyFont="1" applyBorder="1" applyAlignment="1">
      <alignment horizontal="center" wrapText="1" shrinkToFit="1"/>
    </xf>
    <xf numFmtId="0" fontId="19" fillId="0" borderId="34" xfId="0" applyFont="1" applyBorder="1" applyAlignment="1">
      <alignment horizontal="center" wrapText="1" shrinkToFit="1"/>
    </xf>
    <xf numFmtId="0" fontId="19" fillId="2" borderId="47" xfId="0" applyFont="1" applyFill="1" applyBorder="1" applyAlignment="1">
      <alignment horizontal="center" wrapText="1" shrinkToFit="1"/>
    </xf>
    <xf numFmtId="0" fontId="19" fillId="2" borderId="45" xfId="0" applyFont="1" applyFill="1" applyBorder="1" applyAlignment="1">
      <alignment horizontal="center" wrapText="1" shrinkToFit="1"/>
    </xf>
    <xf numFmtId="0" fontId="19" fillId="2" borderId="38" xfId="0" applyFont="1" applyFill="1" applyBorder="1" applyAlignment="1">
      <alignment horizontal="center" wrapText="1" shrinkToFit="1"/>
    </xf>
    <xf numFmtId="0" fontId="19" fillId="2" borderId="42" xfId="0" applyFont="1" applyFill="1" applyBorder="1" applyAlignment="1">
      <alignment horizontal="center" wrapText="1" shrinkToFit="1"/>
    </xf>
    <xf numFmtId="0" fontId="19" fillId="2" borderId="46" xfId="0" applyFont="1" applyFill="1" applyBorder="1" applyAlignment="1">
      <alignment horizontal="center" wrapText="1" shrinkToFit="1"/>
    </xf>
    <xf numFmtId="0" fontId="19" fillId="2" borderId="44" xfId="0" applyFont="1" applyFill="1" applyBorder="1" applyAlignment="1">
      <alignment horizontal="center" wrapText="1" shrinkToFit="1"/>
    </xf>
    <xf numFmtId="0" fontId="19" fillId="2" borderId="34" xfId="0" applyFont="1" applyFill="1" applyBorder="1" applyAlignment="1">
      <alignment horizontal="center" wrapText="1" shrinkToFit="1"/>
    </xf>
    <xf numFmtId="0" fontId="19" fillId="0" borderId="44" xfId="0" applyFont="1" applyBorder="1" applyAlignment="1">
      <alignment horizontal="center" wrapText="1" shrinkToFit="1"/>
    </xf>
    <xf numFmtId="0" fontId="19" fillId="0" borderId="38" xfId="0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 shrinkToFit="1"/>
    </xf>
    <xf numFmtId="0" fontId="1" fillId="0" borderId="45" xfId="0" applyFont="1" applyBorder="1" applyAlignment="1">
      <alignment horizontal="right" wrapText="1"/>
    </xf>
    <xf numFmtId="0" fontId="1" fillId="0" borderId="48" xfId="0" applyFont="1" applyBorder="1" applyAlignment="1">
      <alignment horizontal="right" wrapText="1"/>
    </xf>
    <xf numFmtId="0" fontId="1" fillId="0" borderId="36" xfId="0" applyFont="1" applyBorder="1" applyAlignment="1">
      <alignment horizontal="right" wrapText="1"/>
    </xf>
    <xf numFmtId="0" fontId="19" fillId="0" borderId="49" xfId="0" applyFont="1" applyBorder="1" applyAlignment="1">
      <alignment horizontal="right" wrapText="1"/>
    </xf>
    <xf numFmtId="0" fontId="1" fillId="0" borderId="49" xfId="0" applyFont="1" applyBorder="1" applyAlignment="1">
      <alignment horizontal="right" wrapText="1"/>
    </xf>
    <xf numFmtId="165" fontId="28" fillId="4" borderId="22" xfId="0" applyNumberFormat="1" applyFont="1" applyFill="1" applyBorder="1" applyAlignment="1">
      <alignment horizontal="center"/>
    </xf>
    <xf numFmtId="0" fontId="20" fillId="4" borderId="27" xfId="0" applyFont="1" applyFill="1" applyBorder="1" applyAlignment="1">
      <alignment horizontal="right" wrapText="1"/>
    </xf>
    <xf numFmtId="0" fontId="18" fillId="4" borderId="27" xfId="0" applyFont="1" applyFill="1" applyBorder="1" applyAlignment="1">
      <alignment horizontal="left" wrapText="1"/>
    </xf>
    <xf numFmtId="0" fontId="19" fillId="4" borderId="26" xfId="0" applyFont="1" applyFill="1" applyBorder="1" applyAlignment="1">
      <alignment horizontal="left" wrapText="1"/>
    </xf>
    <xf numFmtId="0" fontId="19" fillId="4" borderId="26" xfId="0" applyFont="1" applyFill="1" applyBorder="1" applyAlignment="1">
      <alignment horizontal="right" wrapText="1"/>
    </xf>
    <xf numFmtId="0" fontId="36" fillId="4" borderId="26" xfId="0" applyNumberFormat="1" applyFont="1" applyFill="1" applyBorder="1" applyAlignment="1">
      <alignment horizontal="right" wrapText="1"/>
    </xf>
    <xf numFmtId="0" fontId="42" fillId="4" borderId="26" xfId="0" applyFont="1" applyFill="1" applyBorder="1" applyAlignment="1">
      <alignment horizontal="left" wrapText="1"/>
    </xf>
    <xf numFmtId="165" fontId="12" fillId="4" borderId="26" xfId="0" applyNumberFormat="1" applyFont="1" applyFill="1" applyBorder="1" applyAlignment="1">
      <alignment horizontal="center"/>
    </xf>
    <xf numFmtId="165" fontId="10" fillId="4" borderId="26" xfId="0" applyNumberFormat="1" applyFont="1" applyFill="1" applyBorder="1" applyAlignment="1">
      <alignment horizontal="right" wrapText="1"/>
    </xf>
    <xf numFmtId="180" fontId="12" fillId="4" borderId="26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 shrinkToFit="1"/>
    </xf>
    <xf numFmtId="0" fontId="38" fillId="0" borderId="17" xfId="0" applyNumberFormat="1" applyFont="1" applyBorder="1" applyAlignment="1">
      <alignment horizontal="right" wrapText="1"/>
    </xf>
    <xf numFmtId="0" fontId="43" fillId="0" borderId="17" xfId="0" applyFont="1" applyBorder="1" applyAlignment="1">
      <alignment horizontal="left" wrapText="1"/>
    </xf>
    <xf numFmtId="0" fontId="19" fillId="0" borderId="17" xfId="0" applyFont="1" applyBorder="1" applyAlignment="1">
      <alignment horizontal="center" wrapText="1"/>
    </xf>
    <xf numFmtId="0" fontId="3" fillId="3" borderId="5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7" fillId="3" borderId="19" xfId="0" applyNumberFormat="1" applyFont="1" applyFill="1" applyBorder="1" applyAlignment="1">
      <alignment horizontal="center" vertical="center" wrapText="1"/>
    </xf>
    <xf numFmtId="0" fontId="37" fillId="3" borderId="19" xfId="0" applyFont="1" applyFill="1" applyBorder="1" applyAlignment="1">
      <alignment horizontal="left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80" fontId="17" fillId="3" borderId="19" xfId="0" applyNumberFormat="1" applyFont="1" applyFill="1" applyBorder="1" applyAlignment="1">
      <alignment horizontal="center" vertical="center" wrapText="1"/>
    </xf>
    <xf numFmtId="165" fontId="17" fillId="3" borderId="19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 shrinkToFit="1"/>
    </xf>
    <xf numFmtId="0" fontId="2" fillId="3" borderId="25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textRotation="90" wrapText="1"/>
    </xf>
    <xf numFmtId="0" fontId="47" fillId="5" borderId="13" xfId="0" applyFont="1" applyFill="1" applyBorder="1" applyAlignment="1">
      <alignment horizontal="center" vertical="center" textRotation="90" wrapText="1"/>
    </xf>
    <xf numFmtId="0" fontId="47" fillId="5" borderId="2" xfId="0" applyFont="1" applyFill="1" applyBorder="1" applyAlignment="1">
      <alignment horizontal="center" vertical="center" textRotation="90" wrapText="1"/>
    </xf>
    <xf numFmtId="0" fontId="27" fillId="6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2" xfId="0" applyFont="1" applyBorder="1" applyAlignment="1">
      <alignment horizontal="center" vertical="center" textRotation="90" wrapText="1"/>
    </xf>
    <xf numFmtId="0" fontId="52" fillId="2" borderId="42" xfId="0" applyFont="1" applyFill="1" applyBorder="1" applyAlignment="1">
      <alignment horizontal="center" vertical="center" wrapText="1"/>
    </xf>
    <xf numFmtId="0" fontId="52" fillId="2" borderId="34" xfId="0" applyFont="1" applyFill="1" applyBorder="1" applyAlignment="1">
      <alignment horizontal="center" vertical="center" wrapText="1"/>
    </xf>
    <xf numFmtId="0" fontId="52" fillId="2" borderId="44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center" textRotation="90" wrapText="1"/>
    </xf>
    <xf numFmtId="0" fontId="0" fillId="7" borderId="39" xfId="0" applyFill="1" applyBorder="1" applyAlignment="1">
      <alignment horizontal="center" vertical="center" textRotation="90" wrapText="1"/>
    </xf>
    <xf numFmtId="0" fontId="27" fillId="8" borderId="22" xfId="0" applyFont="1" applyFill="1" applyBorder="1" applyAlignment="1">
      <alignment horizontal="center" vertical="center" textRotation="90" wrapText="1"/>
    </xf>
    <xf numFmtId="0" fontId="0" fillId="8" borderId="0" xfId="0" applyFont="1" applyFill="1" applyBorder="1" applyAlignment="1">
      <alignment horizontal="center" vertical="center" textRotation="90" wrapText="1"/>
    </xf>
    <xf numFmtId="0" fontId="0" fillId="8" borderId="34" xfId="0" applyFont="1" applyFill="1" applyBorder="1" applyAlignment="1">
      <alignment horizontal="center" vertical="center" textRotation="90" wrapText="1"/>
    </xf>
    <xf numFmtId="0" fontId="0" fillId="8" borderId="51" xfId="0" applyFont="1" applyFill="1" applyBorder="1" applyAlignment="1">
      <alignment horizontal="center" vertical="center" textRotation="90" wrapText="1"/>
    </xf>
    <xf numFmtId="0" fontId="27" fillId="9" borderId="0" xfId="0" applyFont="1" applyFill="1" applyBorder="1" applyAlignment="1">
      <alignment horizontal="center" vertical="center" textRotation="90" wrapText="1"/>
    </xf>
    <xf numFmtId="0" fontId="0" fillId="9" borderId="0" xfId="0" applyFill="1" applyBorder="1" applyAlignment="1">
      <alignment horizontal="center" vertical="center" textRotation="90" wrapText="1"/>
    </xf>
    <xf numFmtId="0" fontId="0" fillId="9" borderId="39" xfId="0" applyFill="1" applyBorder="1" applyAlignment="1">
      <alignment horizontal="center" vertical="center" textRotation="90" wrapText="1"/>
    </xf>
    <xf numFmtId="0" fontId="27" fillId="10" borderId="10" xfId="0" applyFont="1" applyFill="1" applyBorder="1" applyAlignment="1">
      <alignment horizontal="center" vertical="center" textRotation="90" wrapText="1"/>
    </xf>
    <xf numFmtId="0" fontId="47" fillId="11" borderId="10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8"/>
  <sheetViews>
    <sheetView tabSelected="1" zoomScale="75" zoomScaleNormal="75" workbookViewId="0" topLeftCell="A2">
      <selection activeCell="M5" sqref="M5"/>
    </sheetView>
  </sheetViews>
  <sheetFormatPr defaultColWidth="9.140625" defaultRowHeight="12.75"/>
  <cols>
    <col min="1" max="1" width="3.28125" style="6" customWidth="1"/>
    <col min="2" max="2" width="3.140625" style="93" customWidth="1"/>
    <col min="3" max="3" width="19.57421875" style="46" customWidth="1"/>
    <col min="4" max="4" width="4.7109375" style="34" hidden="1" customWidth="1"/>
    <col min="5" max="5" width="1.8515625" style="34" hidden="1" customWidth="1"/>
    <col min="6" max="6" width="7.28125" style="218" customWidth="1"/>
    <col min="7" max="7" width="3.8515625" style="238" bestFit="1" customWidth="1"/>
    <col min="8" max="8" width="8.140625" style="13" customWidth="1"/>
    <col min="9" max="9" width="8.8515625" style="12" customWidth="1"/>
    <col min="10" max="10" width="4.57421875" style="191" customWidth="1"/>
    <col min="11" max="11" width="4.7109375" style="192" customWidth="1"/>
    <col min="12" max="12" width="20.28125" style="128" customWidth="1"/>
    <col min="13" max="13" width="24.7109375" style="7" customWidth="1"/>
    <col min="14" max="14" width="25.00390625" style="20" customWidth="1"/>
    <col min="15" max="15" width="26.8515625" style="261" customWidth="1"/>
    <col min="16" max="36" width="9.140625" style="15" customWidth="1"/>
    <col min="37" max="16384" width="9.140625" style="6" customWidth="1"/>
  </cols>
  <sheetData>
    <row r="1" spans="1:15" ht="17.25" hidden="1" thickBot="1">
      <c r="A1" s="292"/>
      <c r="B1" s="104"/>
      <c r="C1" s="105" t="s">
        <v>62</v>
      </c>
      <c r="D1" s="106">
        <v>300000000</v>
      </c>
      <c r="E1" s="102" t="s">
        <v>117</v>
      </c>
      <c r="F1" s="199">
        <f>6.6260755*(10^-34)</f>
        <v>6.626075500000001E-34</v>
      </c>
      <c r="G1" s="219" t="s">
        <v>118</v>
      </c>
      <c r="H1" s="107">
        <f>1.60217733*(10^-19)</f>
        <v>1.60217733E-19</v>
      </c>
      <c r="I1" s="103"/>
      <c r="J1" s="176"/>
      <c r="K1" s="177"/>
      <c r="L1" s="122"/>
      <c r="M1" s="60"/>
      <c r="N1" s="260"/>
      <c r="O1" s="271"/>
    </row>
    <row r="2" spans="1:15" ht="51" thickBot="1">
      <c r="A2" s="330"/>
      <c r="B2" s="330"/>
      <c r="C2" s="331"/>
      <c r="D2" s="332"/>
      <c r="E2" s="333"/>
      <c r="F2" s="334"/>
      <c r="G2" s="335"/>
      <c r="H2" s="336" t="s">
        <v>241</v>
      </c>
      <c r="I2" s="337"/>
      <c r="J2" s="338"/>
      <c r="K2" s="336"/>
      <c r="L2" s="329"/>
      <c r="M2" s="339"/>
      <c r="N2" s="340"/>
      <c r="O2" s="22"/>
    </row>
    <row r="3" spans="1:36" s="8" customFormat="1" ht="30.75" thickBot="1">
      <c r="A3" s="344"/>
      <c r="B3" s="354"/>
      <c r="C3" s="345" t="s">
        <v>22</v>
      </c>
      <c r="D3" s="353" t="s">
        <v>76</v>
      </c>
      <c r="E3" s="345" t="s">
        <v>77</v>
      </c>
      <c r="F3" s="346" t="s">
        <v>110</v>
      </c>
      <c r="G3" s="347"/>
      <c r="H3" s="345" t="s">
        <v>80</v>
      </c>
      <c r="I3" s="348" t="s">
        <v>81</v>
      </c>
      <c r="J3" s="349" t="s">
        <v>239</v>
      </c>
      <c r="K3" s="350" t="s">
        <v>240</v>
      </c>
      <c r="L3" s="348" t="s">
        <v>166</v>
      </c>
      <c r="M3" s="351" t="s">
        <v>207</v>
      </c>
      <c r="N3" s="352" t="s">
        <v>206</v>
      </c>
      <c r="O3" s="294" t="s">
        <v>257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15" ht="21.75" customHeight="1">
      <c r="A4" s="358" t="s">
        <v>256</v>
      </c>
      <c r="B4" s="372" t="s">
        <v>163</v>
      </c>
      <c r="C4" s="150"/>
      <c r="D4" s="37">
        <v>1</v>
      </c>
      <c r="E4" s="38">
        <f aca="true" t="shared" si="0" ref="E4:E70">D4/1000000</f>
        <v>1E-06</v>
      </c>
      <c r="F4" s="341">
        <f>D4</f>
        <v>1</v>
      </c>
      <c r="G4" s="342" t="s">
        <v>76</v>
      </c>
      <c r="H4" s="151">
        <f aca="true" t="shared" si="1" ref="H4:H53">$D$1/D4</f>
        <v>300000000</v>
      </c>
      <c r="I4" s="152">
        <f>H4/4</f>
        <v>75000000</v>
      </c>
      <c r="J4" s="181">
        <f>($F$1/$H$1)*D4</f>
        <v>4.135669239559145E-15</v>
      </c>
      <c r="K4" s="181">
        <f>($F$1)*D4</f>
        <v>6.626075500000001E-34</v>
      </c>
      <c r="L4" s="153" t="s">
        <v>167</v>
      </c>
      <c r="M4" s="343" t="s">
        <v>75</v>
      </c>
      <c r="N4" s="308"/>
      <c r="O4" s="293"/>
    </row>
    <row r="5" spans="1:15" ht="12.75">
      <c r="A5" s="359"/>
      <c r="B5" s="373"/>
      <c r="C5" s="32"/>
      <c r="D5" s="33">
        <v>3</v>
      </c>
      <c r="E5" s="34">
        <f t="shared" si="0"/>
        <v>3E-06</v>
      </c>
      <c r="F5" s="201">
        <f aca="true" t="shared" si="2" ref="F5:F28">D5</f>
        <v>3</v>
      </c>
      <c r="G5" s="221" t="s">
        <v>76</v>
      </c>
      <c r="H5" s="11">
        <f t="shared" si="1"/>
        <v>100000000</v>
      </c>
      <c r="I5" s="12">
        <f aca="true" t="shared" si="3" ref="I5:I70">H5/4</f>
        <v>25000000</v>
      </c>
      <c r="J5" s="179">
        <f aca="true" t="shared" si="4" ref="J5:J70">($F$1/$H$1)*D5</f>
        <v>1.2407007718677434E-14</v>
      </c>
      <c r="K5" s="179">
        <f aca="true" t="shared" si="5" ref="K5:K69">($F$1)*D5</f>
        <v>1.9878226500000004E-33</v>
      </c>
      <c r="L5" s="193" t="s">
        <v>208</v>
      </c>
      <c r="M5" s="47" t="s">
        <v>75</v>
      </c>
      <c r="N5" s="306"/>
      <c r="O5" s="293"/>
    </row>
    <row r="6" spans="1:15" ht="12.75">
      <c r="A6" s="359"/>
      <c r="B6" s="373"/>
      <c r="C6" s="150"/>
      <c r="D6" s="33">
        <v>6.5</v>
      </c>
      <c r="E6" s="34">
        <f t="shared" si="0"/>
        <v>6.5E-06</v>
      </c>
      <c r="F6" s="201">
        <f t="shared" si="2"/>
        <v>6.5</v>
      </c>
      <c r="G6" s="221" t="s">
        <v>76</v>
      </c>
      <c r="H6" s="11">
        <f t="shared" si="1"/>
        <v>46153846.15384615</v>
      </c>
      <c r="I6" s="12">
        <f t="shared" si="3"/>
        <v>11538461.538461538</v>
      </c>
      <c r="J6" s="179">
        <f t="shared" si="4"/>
        <v>2.688185005713444E-14</v>
      </c>
      <c r="K6" s="179">
        <f t="shared" si="5"/>
        <v>4.306949075000001E-33</v>
      </c>
      <c r="L6" s="123"/>
      <c r="M6" s="47" t="s">
        <v>75</v>
      </c>
      <c r="N6" s="306"/>
      <c r="O6" s="293"/>
    </row>
    <row r="7" spans="1:15" ht="12.75">
      <c r="A7" s="359"/>
      <c r="B7" s="373"/>
      <c r="C7" s="32"/>
      <c r="D7" s="33">
        <v>8.5</v>
      </c>
      <c r="E7" s="34">
        <f t="shared" si="0"/>
        <v>8.5E-06</v>
      </c>
      <c r="F7" s="201">
        <f t="shared" si="2"/>
        <v>8.5</v>
      </c>
      <c r="G7" s="221" t="s">
        <v>76</v>
      </c>
      <c r="H7" s="11">
        <f t="shared" si="1"/>
        <v>35294117.64705882</v>
      </c>
      <c r="I7" s="12">
        <f t="shared" si="3"/>
        <v>8823529.411764706</v>
      </c>
      <c r="J7" s="179">
        <f t="shared" si="4"/>
        <v>3.515318853625273E-14</v>
      </c>
      <c r="K7" s="179">
        <f t="shared" si="5"/>
        <v>5.632164175000001E-33</v>
      </c>
      <c r="L7" s="123"/>
      <c r="M7" s="47" t="s">
        <v>75</v>
      </c>
      <c r="N7" s="306"/>
      <c r="O7" s="293"/>
    </row>
    <row r="8" spans="1:15" ht="12.75">
      <c r="A8" s="359"/>
      <c r="B8" s="373"/>
      <c r="C8" s="32"/>
      <c r="D8" s="33">
        <v>11</v>
      </c>
      <c r="E8" s="34">
        <f t="shared" si="0"/>
        <v>1.1E-05</v>
      </c>
      <c r="F8" s="201">
        <f t="shared" si="2"/>
        <v>11</v>
      </c>
      <c r="G8" s="221" t="s">
        <v>76</v>
      </c>
      <c r="H8" s="11">
        <f t="shared" si="1"/>
        <v>27272727.272727273</v>
      </c>
      <c r="I8" s="12">
        <f t="shared" si="3"/>
        <v>6818181.818181818</v>
      </c>
      <c r="J8" s="179">
        <f t="shared" si="4"/>
        <v>4.5492361635150596E-14</v>
      </c>
      <c r="K8" s="179">
        <f t="shared" si="5"/>
        <v>7.28868305E-33</v>
      </c>
      <c r="L8" s="123"/>
      <c r="M8" s="47" t="s">
        <v>75</v>
      </c>
      <c r="N8" s="306"/>
      <c r="O8" s="293"/>
    </row>
    <row r="9" spans="1:15" ht="12.75">
      <c r="A9" s="359"/>
      <c r="B9" s="373"/>
      <c r="C9" s="32"/>
      <c r="D9" s="33">
        <v>14</v>
      </c>
      <c r="E9" s="34">
        <f t="shared" si="0"/>
        <v>1.4E-05</v>
      </c>
      <c r="F9" s="201">
        <f t="shared" si="2"/>
        <v>14</v>
      </c>
      <c r="G9" s="221" t="s">
        <v>76</v>
      </c>
      <c r="H9" s="11">
        <f t="shared" si="1"/>
        <v>21428571.42857143</v>
      </c>
      <c r="I9" s="12">
        <f t="shared" si="3"/>
        <v>5357142.857142857</v>
      </c>
      <c r="J9" s="179">
        <f t="shared" si="4"/>
        <v>5.789936935382803E-14</v>
      </c>
      <c r="K9" s="179">
        <f t="shared" si="5"/>
        <v>9.276505700000002E-33</v>
      </c>
      <c r="L9" s="123"/>
      <c r="M9" s="47" t="s">
        <v>75</v>
      </c>
      <c r="N9" s="306"/>
      <c r="O9" s="293"/>
    </row>
    <row r="10" spans="1:15" ht="12.75">
      <c r="A10" s="359"/>
      <c r="B10" s="373"/>
      <c r="C10" s="32"/>
      <c r="D10" s="33">
        <v>16</v>
      </c>
      <c r="E10" s="34">
        <f t="shared" si="0"/>
        <v>1.6E-05</v>
      </c>
      <c r="F10" s="201">
        <f t="shared" si="2"/>
        <v>16</v>
      </c>
      <c r="G10" s="221" t="s">
        <v>76</v>
      </c>
      <c r="H10" s="11">
        <f>$D$1/D10</f>
        <v>18750000</v>
      </c>
      <c r="I10" s="12">
        <f t="shared" si="3"/>
        <v>4687500</v>
      </c>
      <c r="J10" s="179">
        <f>($F$1/$H$1)*D10</f>
        <v>6.617070783294632E-14</v>
      </c>
      <c r="K10" s="179">
        <f>($F$1)*D10</f>
        <v>1.0601720800000001E-32</v>
      </c>
      <c r="L10" s="47" t="s">
        <v>165</v>
      </c>
      <c r="M10" s="2"/>
      <c r="N10" s="306"/>
      <c r="O10" s="293"/>
    </row>
    <row r="11" spans="1:15" ht="12.75">
      <c r="A11" s="359"/>
      <c r="B11" s="373"/>
      <c r="C11" s="32"/>
      <c r="D11" s="33">
        <v>30</v>
      </c>
      <c r="E11" s="34">
        <f t="shared" si="0"/>
        <v>3E-05</v>
      </c>
      <c r="F11" s="201">
        <f t="shared" si="2"/>
        <v>30</v>
      </c>
      <c r="G11" s="221" t="s">
        <v>76</v>
      </c>
      <c r="H11" s="11">
        <f t="shared" si="1"/>
        <v>10000000</v>
      </c>
      <c r="I11" s="12">
        <f t="shared" si="3"/>
        <v>2500000</v>
      </c>
      <c r="J11" s="179">
        <f t="shared" si="4"/>
        <v>1.2407007718677434E-13</v>
      </c>
      <c r="K11" s="179">
        <f t="shared" si="5"/>
        <v>1.9878226500000003E-32</v>
      </c>
      <c r="L11" s="123"/>
      <c r="M11" s="51" t="s">
        <v>75</v>
      </c>
      <c r="N11" s="306"/>
      <c r="O11" s="293"/>
    </row>
    <row r="12" spans="1:15" ht="21">
      <c r="A12" s="359"/>
      <c r="B12" s="373"/>
      <c r="C12" s="32" t="s">
        <v>212</v>
      </c>
      <c r="D12" s="33">
        <v>32.69</v>
      </c>
      <c r="E12" s="34">
        <f t="shared" si="0"/>
        <v>3.269E-05</v>
      </c>
      <c r="F12" s="201">
        <f t="shared" si="2"/>
        <v>32.69</v>
      </c>
      <c r="G12" s="221" t="s">
        <v>76</v>
      </c>
      <c r="H12" s="11">
        <f t="shared" si="1"/>
        <v>9177118.384827165</v>
      </c>
      <c r="I12" s="12">
        <f t="shared" si="3"/>
        <v>2294279.5962067912</v>
      </c>
      <c r="J12" s="179">
        <f t="shared" si="4"/>
        <v>1.3519502744118843E-13</v>
      </c>
      <c r="K12" s="179">
        <f t="shared" si="5"/>
        <v>2.1660640809500002E-32</v>
      </c>
      <c r="L12" s="55" t="s">
        <v>74</v>
      </c>
      <c r="M12" s="2"/>
      <c r="N12" s="306"/>
      <c r="O12" s="293"/>
    </row>
    <row r="13" spans="1:15" ht="12.75">
      <c r="A13" s="359"/>
      <c r="B13" s="373"/>
      <c r="C13" s="32"/>
      <c r="D13" s="33">
        <v>34.62</v>
      </c>
      <c r="E13" s="34">
        <f t="shared" si="0"/>
        <v>3.462E-05</v>
      </c>
      <c r="F13" s="201">
        <f t="shared" si="2"/>
        <v>34.62</v>
      </c>
      <c r="G13" s="221" t="s">
        <v>76</v>
      </c>
      <c r="H13" s="11">
        <f t="shared" si="1"/>
        <v>8665511.265164645</v>
      </c>
      <c r="I13" s="12">
        <f t="shared" si="3"/>
        <v>2166377.8162911613</v>
      </c>
      <c r="J13" s="179">
        <f t="shared" si="4"/>
        <v>1.431768690735376E-13</v>
      </c>
      <c r="K13" s="179">
        <f t="shared" si="5"/>
        <v>2.2939473381E-32</v>
      </c>
      <c r="L13" s="55" t="s">
        <v>63</v>
      </c>
      <c r="M13" s="2"/>
      <c r="N13" s="306"/>
      <c r="O13" s="293"/>
    </row>
    <row r="14" spans="1:15" ht="12.75">
      <c r="A14" s="359"/>
      <c r="B14" s="373"/>
      <c r="C14" s="32"/>
      <c r="D14" s="33">
        <v>36.68</v>
      </c>
      <c r="E14" s="34">
        <f t="shared" si="0"/>
        <v>3.668E-05</v>
      </c>
      <c r="F14" s="201">
        <f t="shared" si="2"/>
        <v>36.68</v>
      </c>
      <c r="G14" s="221" t="s">
        <v>76</v>
      </c>
      <c r="H14" s="11">
        <f t="shared" si="1"/>
        <v>8178844.056706652</v>
      </c>
      <c r="I14" s="12">
        <f t="shared" si="3"/>
        <v>2044711.014176663</v>
      </c>
      <c r="J14" s="179">
        <f t="shared" si="4"/>
        <v>1.5169634770702943E-13</v>
      </c>
      <c r="K14" s="179">
        <f t="shared" si="5"/>
        <v>2.4304444934000002E-32</v>
      </c>
      <c r="L14" s="55" t="s">
        <v>64</v>
      </c>
      <c r="M14" s="2"/>
      <c r="N14" s="306"/>
      <c r="O14" s="293"/>
    </row>
    <row r="15" spans="1:15" ht="12.75">
      <c r="A15" s="359"/>
      <c r="B15" s="373"/>
      <c r="C15" s="32"/>
      <c r="D15" s="33">
        <v>38.84</v>
      </c>
      <c r="E15" s="34">
        <f t="shared" si="0"/>
        <v>3.884E-05</v>
      </c>
      <c r="F15" s="201">
        <f t="shared" si="2"/>
        <v>38.84</v>
      </c>
      <c r="G15" s="221" t="s">
        <v>76</v>
      </c>
      <c r="H15" s="11">
        <f t="shared" si="1"/>
        <v>7723995.88053553</v>
      </c>
      <c r="I15" s="12">
        <f t="shared" si="3"/>
        <v>1930998.9701338825</v>
      </c>
      <c r="J15" s="179">
        <f t="shared" si="4"/>
        <v>1.606293932644772E-13</v>
      </c>
      <c r="K15" s="179">
        <f t="shared" si="5"/>
        <v>2.5735677242000006E-32</v>
      </c>
      <c r="L15" s="55" t="s">
        <v>65</v>
      </c>
      <c r="M15" s="2"/>
      <c r="N15" s="306"/>
      <c r="O15" s="293"/>
    </row>
    <row r="16" spans="1:15" ht="16.5">
      <c r="A16" s="359"/>
      <c r="B16" s="373"/>
      <c r="C16" s="115" t="s">
        <v>162</v>
      </c>
      <c r="D16" s="33">
        <v>41.2</v>
      </c>
      <c r="E16" s="34">
        <f t="shared" si="0"/>
        <v>4.1200000000000005E-05</v>
      </c>
      <c r="F16" s="201">
        <f t="shared" si="2"/>
        <v>41.2</v>
      </c>
      <c r="G16" s="221" t="s">
        <v>76</v>
      </c>
      <c r="H16" s="11">
        <f t="shared" si="1"/>
        <v>7281553.3980582515</v>
      </c>
      <c r="I16" s="12">
        <f t="shared" si="3"/>
        <v>1820388.3495145629</v>
      </c>
      <c r="J16" s="179">
        <f t="shared" si="4"/>
        <v>1.7038957266983678E-13</v>
      </c>
      <c r="K16" s="179">
        <f t="shared" si="5"/>
        <v>2.7299431060000004E-32</v>
      </c>
      <c r="L16" s="55" t="s">
        <v>66</v>
      </c>
      <c r="M16" s="2"/>
      <c r="N16" s="306"/>
      <c r="O16" s="293"/>
    </row>
    <row r="17" spans="1:15" ht="12.75">
      <c r="A17" s="359"/>
      <c r="B17" s="373"/>
      <c r="C17" s="32"/>
      <c r="D17" s="33">
        <v>43.64</v>
      </c>
      <c r="E17" s="34">
        <f t="shared" si="0"/>
        <v>4.364E-05</v>
      </c>
      <c r="F17" s="201">
        <f t="shared" si="2"/>
        <v>43.64</v>
      </c>
      <c r="G17" s="221" t="s">
        <v>76</v>
      </c>
      <c r="H17" s="11">
        <f t="shared" si="1"/>
        <v>6874427.13107241</v>
      </c>
      <c r="I17" s="12">
        <f t="shared" si="3"/>
        <v>1718606.7827681026</v>
      </c>
      <c r="J17" s="179">
        <f t="shared" si="4"/>
        <v>1.8048060561436108E-13</v>
      </c>
      <c r="K17" s="179">
        <f t="shared" si="5"/>
        <v>2.8916193482000006E-32</v>
      </c>
      <c r="L17" s="55" t="s">
        <v>67</v>
      </c>
      <c r="M17" s="2"/>
      <c r="N17" s="306"/>
      <c r="O17" s="293"/>
    </row>
    <row r="18" spans="1:15" ht="12.75">
      <c r="A18" s="359"/>
      <c r="B18" s="373"/>
      <c r="C18" s="32"/>
      <c r="D18" s="33">
        <v>46.21</v>
      </c>
      <c r="E18" s="34">
        <f t="shared" si="0"/>
        <v>4.621E-05</v>
      </c>
      <c r="F18" s="201">
        <f t="shared" si="2"/>
        <v>46.21</v>
      </c>
      <c r="G18" s="221" t="s">
        <v>76</v>
      </c>
      <c r="H18" s="11">
        <f t="shared" si="1"/>
        <v>6492101.276779918</v>
      </c>
      <c r="I18" s="12">
        <f t="shared" si="3"/>
        <v>1623025.3191949795</v>
      </c>
      <c r="J18" s="179">
        <f t="shared" si="4"/>
        <v>1.9110927556002807E-13</v>
      </c>
      <c r="K18" s="179">
        <f t="shared" si="5"/>
        <v>3.0619094885500007E-32</v>
      </c>
      <c r="L18" s="55" t="s">
        <v>68</v>
      </c>
      <c r="M18" s="2"/>
      <c r="N18" s="306"/>
      <c r="O18" s="293"/>
    </row>
    <row r="19" spans="1:15" ht="12.75">
      <c r="A19" s="359"/>
      <c r="B19" s="373"/>
      <c r="C19" s="32"/>
      <c r="D19" s="33">
        <v>48.98</v>
      </c>
      <c r="E19" s="34">
        <f t="shared" si="0"/>
        <v>4.8979999999999995E-05</v>
      </c>
      <c r="F19" s="201">
        <f t="shared" si="2"/>
        <v>48.98</v>
      </c>
      <c r="G19" s="221" t="s">
        <v>76</v>
      </c>
      <c r="H19" s="11">
        <f t="shared" si="1"/>
        <v>6124948.958758677</v>
      </c>
      <c r="I19" s="12">
        <f t="shared" si="3"/>
        <v>1531237.2396896693</v>
      </c>
      <c r="J19" s="179">
        <f t="shared" si="4"/>
        <v>2.025650793536069E-13</v>
      </c>
      <c r="K19" s="179">
        <f t="shared" si="5"/>
        <v>3.2454517799E-32</v>
      </c>
      <c r="L19" s="55" t="s">
        <v>69</v>
      </c>
      <c r="M19" s="2"/>
      <c r="N19" s="306"/>
      <c r="O19" s="293"/>
    </row>
    <row r="20" spans="1:15" ht="9.75">
      <c r="A20" s="359"/>
      <c r="B20" s="373"/>
      <c r="C20" s="32"/>
      <c r="D20" s="33">
        <v>50</v>
      </c>
      <c r="E20" s="34">
        <f t="shared" si="0"/>
        <v>5E-05</v>
      </c>
      <c r="F20" s="201">
        <f t="shared" si="2"/>
        <v>50</v>
      </c>
      <c r="G20" s="221" t="s">
        <v>76</v>
      </c>
      <c r="H20" s="11">
        <f t="shared" si="1"/>
        <v>6000000</v>
      </c>
      <c r="I20" s="12">
        <f t="shared" si="3"/>
        <v>1500000</v>
      </c>
      <c r="J20" s="179">
        <f t="shared" si="4"/>
        <v>2.0678346197795723E-13</v>
      </c>
      <c r="K20" s="179">
        <f t="shared" si="5"/>
        <v>3.3130377500000004E-32</v>
      </c>
      <c r="L20" s="123"/>
      <c r="M20" s="47" t="s">
        <v>237</v>
      </c>
      <c r="N20" s="306"/>
      <c r="O20" s="361" t="s">
        <v>258</v>
      </c>
    </row>
    <row r="21" spans="1:15" ht="9.75">
      <c r="A21" s="359"/>
      <c r="B21" s="373"/>
      <c r="C21" s="32"/>
      <c r="D21" s="33">
        <v>51.87</v>
      </c>
      <c r="E21" s="34">
        <f t="shared" si="0"/>
        <v>5.1869999999999996E-05</v>
      </c>
      <c r="F21" s="201">
        <f t="shared" si="2"/>
        <v>51.87</v>
      </c>
      <c r="G21" s="221" t="s">
        <v>76</v>
      </c>
      <c r="H21" s="11">
        <f t="shared" si="1"/>
        <v>5783689.99421631</v>
      </c>
      <c r="I21" s="12">
        <f t="shared" si="3"/>
        <v>1445922.4985540775</v>
      </c>
      <c r="J21" s="179">
        <f t="shared" si="4"/>
        <v>2.1451716345593284E-13</v>
      </c>
      <c r="K21" s="179">
        <f t="shared" si="5"/>
        <v>3.4369453618500003E-32</v>
      </c>
      <c r="L21" s="55" t="s">
        <v>70</v>
      </c>
      <c r="M21" s="2"/>
      <c r="N21" s="306"/>
      <c r="O21" s="362"/>
    </row>
    <row r="22" spans="1:15" ht="9.75">
      <c r="A22" s="359"/>
      <c r="B22" s="373"/>
      <c r="C22" s="32"/>
      <c r="D22" s="33">
        <v>55</v>
      </c>
      <c r="E22" s="34">
        <f t="shared" si="0"/>
        <v>5.5E-05</v>
      </c>
      <c r="F22" s="201">
        <f t="shared" si="2"/>
        <v>55</v>
      </c>
      <c r="G22" s="221" t="s">
        <v>76</v>
      </c>
      <c r="H22" s="11">
        <f t="shared" si="1"/>
        <v>5454545.454545454</v>
      </c>
      <c r="I22" s="12">
        <f t="shared" si="3"/>
        <v>1363636.3636363635</v>
      </c>
      <c r="J22" s="179">
        <f t="shared" si="4"/>
        <v>2.2746180817575296E-13</v>
      </c>
      <c r="K22" s="179">
        <f t="shared" si="5"/>
        <v>3.644341525E-32</v>
      </c>
      <c r="L22" s="55" t="s">
        <v>71</v>
      </c>
      <c r="M22" s="2"/>
      <c r="N22" s="306"/>
      <c r="O22" s="362"/>
    </row>
    <row r="23" spans="1:15" ht="9.75">
      <c r="A23" s="359"/>
      <c r="B23" s="373"/>
      <c r="C23" s="32"/>
      <c r="D23" s="33">
        <v>58.24</v>
      </c>
      <c r="E23" s="34">
        <f t="shared" si="0"/>
        <v>5.8240000000000005E-05</v>
      </c>
      <c r="F23" s="201">
        <f t="shared" si="2"/>
        <v>58.24</v>
      </c>
      <c r="G23" s="221" t="s">
        <v>76</v>
      </c>
      <c r="H23" s="11">
        <f t="shared" si="1"/>
        <v>5151098.9010989005</v>
      </c>
      <c r="I23" s="12">
        <f t="shared" si="3"/>
        <v>1287774.7252747251</v>
      </c>
      <c r="J23" s="179">
        <f t="shared" si="4"/>
        <v>2.408613765119246E-13</v>
      </c>
      <c r="K23" s="179">
        <f t="shared" si="5"/>
        <v>3.8590263712000006E-32</v>
      </c>
      <c r="L23" s="55" t="s">
        <v>72</v>
      </c>
      <c r="M23" s="2"/>
      <c r="N23" s="306"/>
      <c r="O23" s="362"/>
    </row>
    <row r="24" spans="1:15" ht="21" customHeight="1">
      <c r="A24" s="359"/>
      <c r="B24" s="373"/>
      <c r="C24" s="32"/>
      <c r="D24" s="33">
        <v>60</v>
      </c>
      <c r="E24" s="34">
        <f t="shared" si="0"/>
        <v>6E-05</v>
      </c>
      <c r="F24" s="201">
        <f t="shared" si="2"/>
        <v>60</v>
      </c>
      <c r="G24" s="221" t="s">
        <v>76</v>
      </c>
      <c r="H24" s="11">
        <f t="shared" si="1"/>
        <v>5000000</v>
      </c>
      <c r="I24" s="12">
        <f t="shared" si="3"/>
        <v>1250000</v>
      </c>
      <c r="J24" s="179">
        <f t="shared" si="4"/>
        <v>2.481401543735487E-13</v>
      </c>
      <c r="K24" s="179">
        <f t="shared" si="5"/>
        <v>3.9756453000000006E-32</v>
      </c>
      <c r="L24" s="123"/>
      <c r="M24" s="47" t="s">
        <v>267</v>
      </c>
      <c r="N24" s="306"/>
      <c r="O24" s="363"/>
    </row>
    <row r="25" spans="1:15" ht="12.75">
      <c r="A25" s="359"/>
      <c r="B25" s="373"/>
      <c r="C25" s="32"/>
      <c r="D25" s="33">
        <v>61.73</v>
      </c>
      <c r="E25" s="34">
        <f t="shared" si="0"/>
        <v>6.173E-05</v>
      </c>
      <c r="F25" s="201">
        <f t="shared" si="2"/>
        <v>61.73</v>
      </c>
      <c r="G25" s="221" t="s">
        <v>76</v>
      </c>
      <c r="H25" s="11">
        <f t="shared" si="1"/>
        <v>4859873.6432852745</v>
      </c>
      <c r="I25" s="12">
        <f t="shared" si="3"/>
        <v>1214968.4108213186</v>
      </c>
      <c r="J25" s="179">
        <f t="shared" si="4"/>
        <v>2.55294862157986E-13</v>
      </c>
      <c r="K25" s="179">
        <f t="shared" si="5"/>
        <v>4.09027640615E-32</v>
      </c>
      <c r="L25" s="55" t="s">
        <v>73</v>
      </c>
      <c r="M25" s="2"/>
      <c r="N25" s="306"/>
      <c r="O25" s="293"/>
    </row>
    <row r="26" spans="1:15" ht="27" customHeight="1">
      <c r="A26" s="359"/>
      <c r="B26" s="373"/>
      <c r="C26" s="32"/>
      <c r="D26" s="33">
        <v>100</v>
      </c>
      <c r="E26" s="34">
        <f t="shared" si="0"/>
        <v>0.0001</v>
      </c>
      <c r="F26" s="201">
        <f t="shared" si="2"/>
        <v>100</v>
      </c>
      <c r="G26" s="221" t="s">
        <v>76</v>
      </c>
      <c r="H26" s="11">
        <f t="shared" si="1"/>
        <v>3000000</v>
      </c>
      <c r="I26" s="12">
        <f t="shared" si="3"/>
        <v>750000</v>
      </c>
      <c r="J26" s="179">
        <f t="shared" si="4"/>
        <v>4.1356692395591446E-13</v>
      </c>
      <c r="K26" s="179">
        <f t="shared" si="5"/>
        <v>6.626075500000001E-32</v>
      </c>
      <c r="L26" s="123" t="s">
        <v>242</v>
      </c>
      <c r="M26" s="2"/>
      <c r="N26" s="306"/>
      <c r="O26" s="293"/>
    </row>
    <row r="27" spans="1:15" ht="13.5" thickBot="1">
      <c r="A27" s="359"/>
      <c r="B27" s="374"/>
      <c r="C27" s="32"/>
      <c r="D27" s="35">
        <v>300</v>
      </c>
      <c r="E27" s="36">
        <f t="shared" si="0"/>
        <v>0.0003</v>
      </c>
      <c r="F27" s="263">
        <f t="shared" si="2"/>
        <v>300</v>
      </c>
      <c r="G27" s="264" t="s">
        <v>76</v>
      </c>
      <c r="H27" s="265">
        <f t="shared" si="1"/>
        <v>1000000</v>
      </c>
      <c r="I27" s="266">
        <f t="shared" si="3"/>
        <v>250000</v>
      </c>
      <c r="J27" s="182">
        <f t="shared" si="4"/>
        <v>1.2407007718677435E-12</v>
      </c>
      <c r="K27" s="182">
        <f t="shared" si="5"/>
        <v>1.9878226500000005E-31</v>
      </c>
      <c r="L27" s="125"/>
      <c r="M27" s="267"/>
      <c r="N27" s="307"/>
      <c r="O27" s="295"/>
    </row>
    <row r="28" spans="1:37" s="9" customFormat="1" ht="9.75">
      <c r="A28" s="359"/>
      <c r="B28" s="364" t="s">
        <v>164</v>
      </c>
      <c r="C28" s="29"/>
      <c r="D28" s="30">
        <v>440</v>
      </c>
      <c r="E28" s="31">
        <f t="shared" si="0"/>
        <v>0.00044</v>
      </c>
      <c r="F28" s="200">
        <f t="shared" si="2"/>
        <v>440</v>
      </c>
      <c r="G28" s="220" t="s">
        <v>76</v>
      </c>
      <c r="H28" s="154">
        <f t="shared" si="1"/>
        <v>681818.1818181818</v>
      </c>
      <c r="I28" s="155">
        <f t="shared" si="3"/>
        <v>170454.54545454544</v>
      </c>
      <c r="J28" s="178">
        <f t="shared" si="4"/>
        <v>1.8196944654060237E-12</v>
      </c>
      <c r="K28" s="178">
        <f t="shared" si="5"/>
        <v>2.91547322E-31</v>
      </c>
      <c r="L28" s="268" t="s">
        <v>123</v>
      </c>
      <c r="M28" s="170" t="s">
        <v>238</v>
      </c>
      <c r="N28" s="305"/>
      <c r="O28" s="281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31"/>
    </row>
    <row r="29" spans="1:15" ht="21">
      <c r="A29" s="359"/>
      <c r="B29" s="365"/>
      <c r="C29" s="32" t="s">
        <v>260</v>
      </c>
      <c r="D29" s="33">
        <v>1000</v>
      </c>
      <c r="E29" s="34">
        <f t="shared" si="0"/>
        <v>0.001</v>
      </c>
      <c r="F29" s="202">
        <f>D29/1000</f>
        <v>1</v>
      </c>
      <c r="G29" s="222" t="s">
        <v>78</v>
      </c>
      <c r="H29" s="11">
        <f t="shared" si="1"/>
        <v>300000</v>
      </c>
      <c r="I29" s="12">
        <f t="shared" si="3"/>
        <v>75000</v>
      </c>
      <c r="J29" s="179">
        <f t="shared" si="4"/>
        <v>4.135669239559145E-12</v>
      </c>
      <c r="K29" s="179">
        <f t="shared" si="5"/>
        <v>6.626075500000001E-31</v>
      </c>
      <c r="L29" s="123"/>
      <c r="M29" s="57"/>
      <c r="N29" s="308"/>
      <c r="O29" s="293"/>
    </row>
    <row r="30" spans="1:15" ht="12.75">
      <c r="A30" s="359"/>
      <c r="B30" s="365"/>
      <c r="C30" s="32"/>
      <c r="D30" s="33">
        <v>2000</v>
      </c>
      <c r="E30" s="34">
        <f t="shared" si="0"/>
        <v>0.002</v>
      </c>
      <c r="F30" s="202">
        <f aca="true" t="shared" si="6" ref="F30:F42">D30/1000</f>
        <v>2</v>
      </c>
      <c r="G30" s="222" t="s">
        <v>78</v>
      </c>
      <c r="H30" s="11">
        <f t="shared" si="1"/>
        <v>150000</v>
      </c>
      <c r="I30" s="12">
        <f t="shared" si="3"/>
        <v>37500</v>
      </c>
      <c r="J30" s="179">
        <f t="shared" si="4"/>
        <v>8.27133847911829E-12</v>
      </c>
      <c r="K30" s="179">
        <f t="shared" si="5"/>
        <v>1.3252151000000002E-30</v>
      </c>
      <c r="L30" s="123"/>
      <c r="M30" s="5"/>
      <c r="N30" s="306"/>
      <c r="O30" s="293"/>
    </row>
    <row r="31" spans="1:15" ht="21.75" customHeight="1" thickBot="1">
      <c r="A31" s="359"/>
      <c r="B31" s="365"/>
      <c r="C31" s="39"/>
      <c r="D31" s="40">
        <v>3000</v>
      </c>
      <c r="E31" s="41">
        <f t="shared" si="0"/>
        <v>0.003</v>
      </c>
      <c r="F31" s="203">
        <f t="shared" si="6"/>
        <v>3</v>
      </c>
      <c r="G31" s="223" t="s">
        <v>78</v>
      </c>
      <c r="H31" s="157">
        <f t="shared" si="1"/>
        <v>100000</v>
      </c>
      <c r="I31" s="158">
        <f t="shared" si="3"/>
        <v>25000</v>
      </c>
      <c r="J31" s="180">
        <f t="shared" si="4"/>
        <v>1.2407007718677435E-11</v>
      </c>
      <c r="K31" s="180">
        <f t="shared" si="5"/>
        <v>1.98782265E-30</v>
      </c>
      <c r="L31" s="159" t="s">
        <v>243</v>
      </c>
      <c r="M31" s="27"/>
      <c r="N31" s="309"/>
      <c r="O31" s="296"/>
    </row>
    <row r="32" spans="1:15" ht="23.25" customHeight="1">
      <c r="A32" s="359"/>
      <c r="B32" s="365"/>
      <c r="C32" s="32" t="s">
        <v>231</v>
      </c>
      <c r="D32" s="37">
        <v>10000</v>
      </c>
      <c r="E32" s="38">
        <f t="shared" si="0"/>
        <v>0.01</v>
      </c>
      <c r="F32" s="205">
        <f t="shared" si="6"/>
        <v>10</v>
      </c>
      <c r="G32" s="225" t="s">
        <v>78</v>
      </c>
      <c r="H32" s="151">
        <f t="shared" si="1"/>
        <v>30000</v>
      </c>
      <c r="I32" s="152">
        <f t="shared" si="3"/>
        <v>7500</v>
      </c>
      <c r="J32" s="181">
        <f t="shared" si="4"/>
        <v>4.135669239559145E-11</v>
      </c>
      <c r="K32" s="181">
        <f t="shared" si="5"/>
        <v>6.6260755E-30</v>
      </c>
      <c r="L32" s="153"/>
      <c r="M32" s="57"/>
      <c r="N32" s="308"/>
      <c r="O32" s="297"/>
    </row>
    <row r="33" spans="1:15" ht="12.75">
      <c r="A33" s="359"/>
      <c r="B33" s="365"/>
      <c r="C33" s="197" t="s">
        <v>215</v>
      </c>
      <c r="D33" s="33">
        <v>15000</v>
      </c>
      <c r="E33" s="34">
        <f t="shared" si="0"/>
        <v>0.015</v>
      </c>
      <c r="F33" s="202">
        <f>D33/1000</f>
        <v>15</v>
      </c>
      <c r="G33" s="222" t="s">
        <v>78</v>
      </c>
      <c r="H33" s="11">
        <f>$D$1/D33</f>
        <v>20000</v>
      </c>
      <c r="I33" s="12">
        <f t="shared" si="3"/>
        <v>5000</v>
      </c>
      <c r="J33" s="179">
        <f>($F$1/$H$1)*D33</f>
        <v>6.203503859338717E-11</v>
      </c>
      <c r="K33" s="179">
        <f>($F$1)*D33</f>
        <v>9.939113250000001E-30</v>
      </c>
      <c r="L33" s="49" t="s">
        <v>204</v>
      </c>
      <c r="N33" s="306"/>
      <c r="O33" s="293"/>
    </row>
    <row r="34" spans="1:15" ht="12.75">
      <c r="A34" s="359"/>
      <c r="B34" s="365"/>
      <c r="C34" s="197" t="s">
        <v>216</v>
      </c>
      <c r="D34" s="33">
        <v>20000</v>
      </c>
      <c r="E34" s="34">
        <f t="shared" si="0"/>
        <v>0.02</v>
      </c>
      <c r="F34" s="202">
        <f t="shared" si="6"/>
        <v>20</v>
      </c>
      <c r="G34" s="222" t="s">
        <v>78</v>
      </c>
      <c r="H34" s="11">
        <f t="shared" si="1"/>
        <v>15000</v>
      </c>
      <c r="I34" s="12">
        <f t="shared" si="3"/>
        <v>3750</v>
      </c>
      <c r="J34" s="179">
        <f t="shared" si="4"/>
        <v>8.27133847911829E-11</v>
      </c>
      <c r="K34" s="179">
        <f t="shared" si="5"/>
        <v>1.3252151E-29</v>
      </c>
      <c r="L34" s="123"/>
      <c r="M34" s="5"/>
      <c r="N34" s="306"/>
      <c r="O34" s="293"/>
    </row>
    <row r="35" spans="1:15" ht="13.5" thickBot="1">
      <c r="A35" s="359"/>
      <c r="B35" s="365"/>
      <c r="C35" s="32"/>
      <c r="D35" s="35">
        <v>30000</v>
      </c>
      <c r="E35" s="36">
        <f t="shared" si="0"/>
        <v>0.03</v>
      </c>
      <c r="F35" s="269">
        <f t="shared" si="6"/>
        <v>30</v>
      </c>
      <c r="G35" s="270" t="s">
        <v>78</v>
      </c>
      <c r="H35" s="265">
        <f t="shared" si="1"/>
        <v>10000</v>
      </c>
      <c r="I35" s="266">
        <f t="shared" si="3"/>
        <v>2500</v>
      </c>
      <c r="J35" s="182">
        <f t="shared" si="4"/>
        <v>1.2407007718677434E-10</v>
      </c>
      <c r="K35" s="182">
        <f t="shared" si="5"/>
        <v>1.9878226500000003E-29</v>
      </c>
      <c r="L35" s="125"/>
      <c r="M35" s="65" t="s">
        <v>82</v>
      </c>
      <c r="N35" s="307"/>
      <c r="O35" s="295"/>
    </row>
    <row r="36" spans="1:15" ht="12.75">
      <c r="A36" s="359"/>
      <c r="B36" s="366"/>
      <c r="C36" s="29"/>
      <c r="D36" s="30">
        <v>50000</v>
      </c>
      <c r="E36" s="31">
        <f t="shared" si="0"/>
        <v>0.05</v>
      </c>
      <c r="F36" s="204">
        <f t="shared" si="6"/>
        <v>50</v>
      </c>
      <c r="G36" s="224" t="s">
        <v>78</v>
      </c>
      <c r="H36" s="154">
        <f t="shared" si="1"/>
        <v>6000</v>
      </c>
      <c r="I36" s="155">
        <f t="shared" si="3"/>
        <v>1500</v>
      </c>
      <c r="J36" s="178">
        <f t="shared" si="4"/>
        <v>2.0678346197795724E-10</v>
      </c>
      <c r="K36" s="178">
        <f t="shared" si="5"/>
        <v>3.3130377500000006E-29</v>
      </c>
      <c r="L36" s="156"/>
      <c r="M36" s="160"/>
      <c r="N36" s="305"/>
      <c r="O36" s="298"/>
    </row>
    <row r="37" spans="1:15" ht="13.5" thickBot="1">
      <c r="A37" s="359"/>
      <c r="B37" s="366"/>
      <c r="C37" s="32" t="s">
        <v>219</v>
      </c>
      <c r="D37" s="33">
        <v>100000</v>
      </c>
      <c r="E37" s="34">
        <f t="shared" si="0"/>
        <v>0.1</v>
      </c>
      <c r="F37" s="202">
        <f t="shared" si="6"/>
        <v>100</v>
      </c>
      <c r="G37" s="222" t="s">
        <v>78</v>
      </c>
      <c r="H37" s="11">
        <f t="shared" si="1"/>
        <v>3000</v>
      </c>
      <c r="I37" s="12">
        <f t="shared" si="3"/>
        <v>750</v>
      </c>
      <c r="J37" s="179">
        <f t="shared" si="4"/>
        <v>4.135669239559145E-10</v>
      </c>
      <c r="K37" s="179">
        <f t="shared" si="5"/>
        <v>6.626075500000001E-29</v>
      </c>
      <c r="L37" s="123"/>
      <c r="M37" s="26"/>
      <c r="N37" s="306"/>
      <c r="O37" s="293"/>
    </row>
    <row r="38" spans="1:15" ht="12.75">
      <c r="A38" s="359"/>
      <c r="B38" s="366"/>
      <c r="C38" s="197" t="s">
        <v>217</v>
      </c>
      <c r="D38" s="33">
        <v>150000</v>
      </c>
      <c r="E38" s="34">
        <f t="shared" si="0"/>
        <v>0.15</v>
      </c>
      <c r="F38" s="202">
        <f t="shared" si="6"/>
        <v>150</v>
      </c>
      <c r="G38" s="222" t="s">
        <v>78</v>
      </c>
      <c r="H38" s="11">
        <f t="shared" si="1"/>
        <v>2000</v>
      </c>
      <c r="I38" s="12">
        <f t="shared" si="3"/>
        <v>500</v>
      </c>
      <c r="J38" s="179">
        <f t="shared" si="4"/>
        <v>6.203503859338717E-10</v>
      </c>
      <c r="K38" s="179">
        <f t="shared" si="5"/>
        <v>9.939113250000001E-29</v>
      </c>
      <c r="L38" s="124"/>
      <c r="M38" s="48" t="s">
        <v>151</v>
      </c>
      <c r="N38" s="306"/>
      <c r="O38" s="293"/>
    </row>
    <row r="39" spans="1:15" ht="13.5" thickBot="1">
      <c r="A39" s="359"/>
      <c r="B39" s="366"/>
      <c r="C39" s="197" t="s">
        <v>218</v>
      </c>
      <c r="D39" s="33">
        <v>255000</v>
      </c>
      <c r="E39" s="34">
        <f t="shared" si="0"/>
        <v>0.255</v>
      </c>
      <c r="F39" s="202">
        <f t="shared" si="6"/>
        <v>255</v>
      </c>
      <c r="G39" s="222" t="s">
        <v>78</v>
      </c>
      <c r="H39" s="11">
        <f>$D$1/D39</f>
        <v>1176.4705882352941</v>
      </c>
      <c r="I39" s="12">
        <f t="shared" si="3"/>
        <v>294.11764705882354</v>
      </c>
      <c r="J39" s="179">
        <f t="shared" si="4"/>
        <v>1.0545956560875819E-09</v>
      </c>
      <c r="K39" s="179">
        <f t="shared" si="5"/>
        <v>1.6896492525000002E-28</v>
      </c>
      <c r="L39" s="124"/>
      <c r="M39" s="3"/>
      <c r="N39" s="306"/>
      <c r="O39" s="293"/>
    </row>
    <row r="40" spans="1:15" ht="13.5" thickBot="1">
      <c r="A40" s="359"/>
      <c r="B40" s="366"/>
      <c r="C40" s="39"/>
      <c r="D40" s="40">
        <v>300000</v>
      </c>
      <c r="E40" s="41">
        <f t="shared" si="0"/>
        <v>0.3</v>
      </c>
      <c r="F40" s="203">
        <f t="shared" si="6"/>
        <v>300</v>
      </c>
      <c r="G40" s="223" t="s">
        <v>78</v>
      </c>
      <c r="H40" s="157">
        <f t="shared" si="1"/>
        <v>1000</v>
      </c>
      <c r="I40" s="158">
        <f t="shared" si="3"/>
        <v>250</v>
      </c>
      <c r="J40" s="180">
        <f t="shared" si="4"/>
        <v>1.2407007718677434E-09</v>
      </c>
      <c r="K40" s="180">
        <f t="shared" si="5"/>
        <v>1.9878226500000003E-28</v>
      </c>
      <c r="L40" s="194" t="s">
        <v>168</v>
      </c>
      <c r="M40" s="195"/>
      <c r="N40" s="310"/>
      <c r="O40" s="296"/>
    </row>
    <row r="41" spans="1:15" ht="22.5" customHeight="1" thickBot="1">
      <c r="A41" s="359"/>
      <c r="B41" s="365"/>
      <c r="C41" s="150"/>
      <c r="D41" s="37">
        <v>500000</v>
      </c>
      <c r="E41" s="38">
        <f t="shared" si="0"/>
        <v>0.5</v>
      </c>
      <c r="F41" s="205">
        <f t="shared" si="6"/>
        <v>500</v>
      </c>
      <c r="G41" s="225" t="s">
        <v>78</v>
      </c>
      <c r="H41" s="151">
        <f t="shared" si="1"/>
        <v>600</v>
      </c>
      <c r="I41" s="152">
        <f t="shared" si="3"/>
        <v>150</v>
      </c>
      <c r="J41" s="181">
        <f t="shared" si="4"/>
        <v>2.0678346197795723E-09</v>
      </c>
      <c r="K41" s="181">
        <f t="shared" si="5"/>
        <v>3.3130377500000005E-28</v>
      </c>
      <c r="L41" s="153"/>
      <c r="N41" s="308"/>
      <c r="O41" s="297"/>
    </row>
    <row r="42" spans="1:15" ht="24" customHeight="1">
      <c r="A42" s="359"/>
      <c r="B42" s="365"/>
      <c r="C42" s="32" t="s">
        <v>230</v>
      </c>
      <c r="D42" s="33">
        <v>535000</v>
      </c>
      <c r="E42" s="34">
        <f t="shared" si="0"/>
        <v>0.535</v>
      </c>
      <c r="F42" s="202">
        <f t="shared" si="6"/>
        <v>535</v>
      </c>
      <c r="G42" s="222" t="s">
        <v>78</v>
      </c>
      <c r="H42" s="11">
        <f t="shared" si="1"/>
        <v>560.7476635514018</v>
      </c>
      <c r="I42" s="12">
        <f t="shared" si="3"/>
        <v>140.18691588785046</v>
      </c>
      <c r="J42" s="179">
        <f t="shared" si="4"/>
        <v>2.2125830431641426E-09</v>
      </c>
      <c r="K42" s="179">
        <f t="shared" si="5"/>
        <v>3.5449503925000003E-28</v>
      </c>
      <c r="L42" s="124" t="s">
        <v>169</v>
      </c>
      <c r="M42" s="48" t="s">
        <v>152</v>
      </c>
      <c r="N42" s="306"/>
      <c r="O42" s="293"/>
    </row>
    <row r="43" spans="1:15" ht="12.75">
      <c r="A43" s="359"/>
      <c r="B43" s="365"/>
      <c r="C43" s="197" t="s">
        <v>220</v>
      </c>
      <c r="D43" s="33">
        <v>1000000</v>
      </c>
      <c r="E43" s="34">
        <f t="shared" si="0"/>
        <v>1</v>
      </c>
      <c r="F43" s="206">
        <f>D43/1000000</f>
        <v>1</v>
      </c>
      <c r="G43" s="226" t="s">
        <v>77</v>
      </c>
      <c r="H43" s="11">
        <f t="shared" si="1"/>
        <v>300</v>
      </c>
      <c r="I43" s="12">
        <f t="shared" si="3"/>
        <v>75</v>
      </c>
      <c r="J43" s="179">
        <f t="shared" si="4"/>
        <v>4.1356692395591446E-09</v>
      </c>
      <c r="K43" s="179">
        <f t="shared" si="5"/>
        <v>6.626075500000001E-28</v>
      </c>
      <c r="L43" s="124"/>
      <c r="M43" s="146"/>
      <c r="N43" s="306"/>
      <c r="O43" s="293"/>
    </row>
    <row r="44" spans="1:15" ht="13.5" thickBot="1">
      <c r="A44" s="359"/>
      <c r="B44" s="365"/>
      <c r="C44" s="197" t="s">
        <v>221</v>
      </c>
      <c r="D44" s="33">
        <v>1605000</v>
      </c>
      <c r="E44" s="34">
        <f t="shared" si="0"/>
        <v>1.605</v>
      </c>
      <c r="F44" s="206">
        <f aca="true" t="shared" si="7" ref="F44:F107">D44/1000000</f>
        <v>1.605</v>
      </c>
      <c r="G44" s="226" t="s">
        <v>77</v>
      </c>
      <c r="H44" s="11">
        <f t="shared" si="1"/>
        <v>186.9158878504673</v>
      </c>
      <c r="I44" s="12">
        <f t="shared" si="3"/>
        <v>46.728971962616825</v>
      </c>
      <c r="J44" s="179">
        <f t="shared" si="4"/>
        <v>6.637749129492427E-09</v>
      </c>
      <c r="K44" s="179">
        <f t="shared" si="5"/>
        <v>1.0634851177500002E-27</v>
      </c>
      <c r="L44" s="124"/>
      <c r="M44" s="3"/>
      <c r="N44" s="306"/>
      <c r="O44" s="293"/>
    </row>
    <row r="45" spans="1:15" ht="15" customHeight="1">
      <c r="A45" s="359"/>
      <c r="B45" s="365"/>
      <c r="C45" s="32"/>
      <c r="D45" s="33">
        <v>1800000</v>
      </c>
      <c r="E45" s="34">
        <f t="shared" si="0"/>
        <v>1.8</v>
      </c>
      <c r="F45" s="206">
        <f t="shared" si="7"/>
        <v>1.8</v>
      </c>
      <c r="G45" s="226" t="s">
        <v>77</v>
      </c>
      <c r="H45" s="11">
        <f t="shared" si="1"/>
        <v>166.66666666666666</v>
      </c>
      <c r="I45" s="12">
        <f t="shared" si="3"/>
        <v>41.666666666666664</v>
      </c>
      <c r="J45" s="179">
        <f t="shared" si="4"/>
        <v>7.444204631206461E-09</v>
      </c>
      <c r="K45" s="179">
        <f t="shared" si="5"/>
        <v>1.1926935900000002E-27</v>
      </c>
      <c r="L45" s="123"/>
      <c r="M45" s="61" t="s">
        <v>32</v>
      </c>
      <c r="N45" s="306"/>
      <c r="O45" s="293"/>
    </row>
    <row r="46" spans="1:15" ht="30.75" customHeight="1" thickBot="1">
      <c r="A46" s="359"/>
      <c r="B46" s="365"/>
      <c r="C46" s="32"/>
      <c r="D46" s="35">
        <v>3000000</v>
      </c>
      <c r="E46" s="36">
        <f t="shared" si="0"/>
        <v>3</v>
      </c>
      <c r="F46" s="272">
        <f t="shared" si="7"/>
        <v>3</v>
      </c>
      <c r="G46" s="273" t="s">
        <v>77</v>
      </c>
      <c r="H46" s="265">
        <f t="shared" si="1"/>
        <v>100</v>
      </c>
      <c r="I46" s="266">
        <f t="shared" si="3"/>
        <v>25</v>
      </c>
      <c r="J46" s="182">
        <f t="shared" si="4"/>
        <v>1.2407007718677434E-08</v>
      </c>
      <c r="K46" s="182">
        <f t="shared" si="5"/>
        <v>1.9878226500000004E-27</v>
      </c>
      <c r="L46" s="117" t="s">
        <v>170</v>
      </c>
      <c r="M46" s="274" t="s">
        <v>43</v>
      </c>
      <c r="N46" s="307"/>
      <c r="O46" s="295"/>
    </row>
    <row r="47" spans="1:15" ht="12.75">
      <c r="A47" s="359"/>
      <c r="B47" s="366"/>
      <c r="C47" s="29"/>
      <c r="D47" s="30">
        <v>3500000</v>
      </c>
      <c r="E47" s="31">
        <f t="shared" si="0"/>
        <v>3.5</v>
      </c>
      <c r="F47" s="208">
        <f t="shared" si="7"/>
        <v>3.5</v>
      </c>
      <c r="G47" s="228" t="s">
        <v>77</v>
      </c>
      <c r="H47" s="154">
        <f t="shared" si="1"/>
        <v>85.71428571428571</v>
      </c>
      <c r="I47" s="155">
        <f t="shared" si="3"/>
        <v>21.428571428571427</v>
      </c>
      <c r="J47" s="178">
        <f t="shared" si="4"/>
        <v>1.4474842338457006E-08</v>
      </c>
      <c r="K47" s="178">
        <f t="shared" si="5"/>
        <v>2.3191264250000004E-27</v>
      </c>
      <c r="L47" s="156"/>
      <c r="M47" s="62" t="s">
        <v>31</v>
      </c>
      <c r="N47" s="305"/>
      <c r="O47" s="298"/>
    </row>
    <row r="48" spans="1:15" ht="9.75" customHeight="1">
      <c r="A48" s="359"/>
      <c r="B48" s="366"/>
      <c r="C48" s="32"/>
      <c r="D48" s="33">
        <v>7000000</v>
      </c>
      <c r="E48" s="34">
        <f t="shared" si="0"/>
        <v>7</v>
      </c>
      <c r="F48" s="206">
        <f t="shared" si="7"/>
        <v>7</v>
      </c>
      <c r="G48" s="226" t="s">
        <v>77</v>
      </c>
      <c r="H48" s="11">
        <f t="shared" si="1"/>
        <v>42.857142857142854</v>
      </c>
      <c r="I48" s="12">
        <f t="shared" si="3"/>
        <v>10.714285714285714</v>
      </c>
      <c r="J48" s="179">
        <f t="shared" si="4"/>
        <v>2.8949684676914013E-08</v>
      </c>
      <c r="K48" s="179">
        <f t="shared" si="5"/>
        <v>4.638252850000001E-27</v>
      </c>
      <c r="L48" s="123"/>
      <c r="M48" s="10" t="s">
        <v>33</v>
      </c>
      <c r="N48" s="306"/>
      <c r="O48" s="293"/>
    </row>
    <row r="49" spans="1:15" ht="22.5" customHeight="1">
      <c r="A49" s="359"/>
      <c r="B49" s="366"/>
      <c r="C49" s="32"/>
      <c r="D49" s="33">
        <v>10000000</v>
      </c>
      <c r="E49" s="34">
        <f t="shared" si="0"/>
        <v>10</v>
      </c>
      <c r="F49" s="206">
        <f t="shared" si="7"/>
        <v>10</v>
      </c>
      <c r="G49" s="226" t="s">
        <v>77</v>
      </c>
      <c r="H49" s="11">
        <f t="shared" si="1"/>
        <v>30</v>
      </c>
      <c r="I49" s="12">
        <f t="shared" si="3"/>
        <v>7.5</v>
      </c>
      <c r="J49" s="179">
        <f t="shared" si="4"/>
        <v>4.135669239559145E-08</v>
      </c>
      <c r="K49" s="179">
        <f t="shared" si="5"/>
        <v>6.626075500000002E-27</v>
      </c>
      <c r="L49" s="123" t="s">
        <v>262</v>
      </c>
      <c r="M49" s="10" t="s">
        <v>34</v>
      </c>
      <c r="N49" s="306"/>
      <c r="O49" s="293"/>
    </row>
    <row r="50" spans="1:15" ht="12" customHeight="1">
      <c r="A50" s="359"/>
      <c r="B50" s="366"/>
      <c r="C50" s="32" t="s">
        <v>234</v>
      </c>
      <c r="D50" s="33">
        <v>14000000</v>
      </c>
      <c r="E50" s="34">
        <f t="shared" si="0"/>
        <v>14</v>
      </c>
      <c r="F50" s="206">
        <f t="shared" si="7"/>
        <v>14</v>
      </c>
      <c r="G50" s="226" t="s">
        <v>77</v>
      </c>
      <c r="H50" s="11">
        <f t="shared" si="1"/>
        <v>21.428571428571427</v>
      </c>
      <c r="I50" s="12">
        <f t="shared" si="3"/>
        <v>5.357142857142857</v>
      </c>
      <c r="J50" s="179">
        <f t="shared" si="4"/>
        <v>5.7899369353828025E-08</v>
      </c>
      <c r="K50" s="179">
        <f t="shared" si="5"/>
        <v>9.276505700000002E-27</v>
      </c>
      <c r="L50" s="123"/>
      <c r="M50" s="10" t="s">
        <v>35</v>
      </c>
      <c r="N50" s="306"/>
      <c r="O50" s="293"/>
    </row>
    <row r="51" spans="1:15" ht="12.75">
      <c r="A51" s="359"/>
      <c r="B51" s="366"/>
      <c r="C51" s="197" t="s">
        <v>235</v>
      </c>
      <c r="D51" s="33">
        <v>18000000</v>
      </c>
      <c r="E51" s="34">
        <f t="shared" si="0"/>
        <v>18</v>
      </c>
      <c r="F51" s="206">
        <f t="shared" si="7"/>
        <v>18</v>
      </c>
      <c r="G51" s="226" t="s">
        <v>77</v>
      </c>
      <c r="H51" s="11">
        <f t="shared" si="1"/>
        <v>16.666666666666668</v>
      </c>
      <c r="I51" s="12">
        <f t="shared" si="3"/>
        <v>4.166666666666667</v>
      </c>
      <c r="J51" s="179">
        <f t="shared" si="4"/>
        <v>7.444204631206461E-08</v>
      </c>
      <c r="K51" s="179">
        <f t="shared" si="5"/>
        <v>1.1926935900000002E-26</v>
      </c>
      <c r="L51" s="123"/>
      <c r="M51" s="10" t="s">
        <v>36</v>
      </c>
      <c r="N51" s="306"/>
      <c r="O51" s="293"/>
    </row>
    <row r="52" spans="1:15" ht="10.5" customHeight="1">
      <c r="A52" s="359"/>
      <c r="B52" s="366"/>
      <c r="C52" s="197" t="s">
        <v>222</v>
      </c>
      <c r="D52" s="33">
        <v>21000000</v>
      </c>
      <c r="E52" s="34">
        <f t="shared" si="0"/>
        <v>21</v>
      </c>
      <c r="F52" s="206">
        <f t="shared" si="7"/>
        <v>21</v>
      </c>
      <c r="G52" s="226" t="s">
        <v>77</v>
      </c>
      <c r="H52" s="11">
        <f t="shared" si="1"/>
        <v>14.285714285714286</v>
      </c>
      <c r="I52" s="12">
        <f t="shared" si="3"/>
        <v>3.5714285714285716</v>
      </c>
      <c r="J52" s="179">
        <f t="shared" si="4"/>
        <v>8.684905403074204E-08</v>
      </c>
      <c r="K52" s="179">
        <f t="shared" si="5"/>
        <v>1.3914758550000002E-26</v>
      </c>
      <c r="L52" s="123"/>
      <c r="M52" s="10" t="s">
        <v>37</v>
      </c>
      <c r="N52" s="306"/>
      <c r="O52" s="293"/>
    </row>
    <row r="53" spans="1:15" ht="12.75" customHeight="1" thickBot="1">
      <c r="A53" s="359"/>
      <c r="B53" s="366"/>
      <c r="C53" s="197" t="s">
        <v>223</v>
      </c>
      <c r="D53" s="33">
        <v>24000000</v>
      </c>
      <c r="E53" s="34">
        <f t="shared" si="0"/>
        <v>24</v>
      </c>
      <c r="F53" s="206">
        <f t="shared" si="7"/>
        <v>24</v>
      </c>
      <c r="G53" s="226" t="s">
        <v>77</v>
      </c>
      <c r="H53" s="11">
        <f t="shared" si="1"/>
        <v>12.5</v>
      </c>
      <c r="I53" s="12">
        <f t="shared" si="3"/>
        <v>3.125</v>
      </c>
      <c r="J53" s="179">
        <f t="shared" si="4"/>
        <v>9.925606174941948E-08</v>
      </c>
      <c r="K53" s="179">
        <f t="shared" si="5"/>
        <v>1.5902581200000003E-26</v>
      </c>
      <c r="L53" s="123"/>
      <c r="M53" s="247" t="s">
        <v>42</v>
      </c>
      <c r="N53" s="306"/>
      <c r="O53" s="293"/>
    </row>
    <row r="54" spans="1:15" ht="13.5" customHeight="1">
      <c r="A54" s="359"/>
      <c r="B54" s="366"/>
      <c r="C54" s="32"/>
      <c r="D54" s="33">
        <v>26515000</v>
      </c>
      <c r="E54" s="34">
        <f t="shared" si="0"/>
        <v>26.515</v>
      </c>
      <c r="F54" s="206">
        <f t="shared" si="7"/>
        <v>26.515</v>
      </c>
      <c r="G54" s="226" t="s">
        <v>77</v>
      </c>
      <c r="H54" s="11">
        <f aca="true" t="shared" si="8" ref="H54:H150">$D$1/D54</f>
        <v>11.314350367716386</v>
      </c>
      <c r="I54" s="12">
        <f t="shared" si="3"/>
        <v>2.8285875919290966</v>
      </c>
      <c r="J54" s="179">
        <f t="shared" si="4"/>
        <v>1.0965726988691073E-07</v>
      </c>
      <c r="K54" s="179">
        <f t="shared" si="5"/>
        <v>1.7569039188250004E-26</v>
      </c>
      <c r="L54" s="124"/>
      <c r="M54" s="249" t="s">
        <v>144</v>
      </c>
      <c r="N54" s="311"/>
      <c r="O54" s="293"/>
    </row>
    <row r="55" spans="1:15" ht="13.5" thickBot="1">
      <c r="A55" s="359"/>
      <c r="B55" s="366"/>
      <c r="C55" s="32"/>
      <c r="D55" s="33">
        <v>27855000</v>
      </c>
      <c r="E55" s="34">
        <f t="shared" si="0"/>
        <v>27.855</v>
      </c>
      <c r="F55" s="206">
        <f t="shared" si="7"/>
        <v>27.855</v>
      </c>
      <c r="G55" s="226" t="s">
        <v>77</v>
      </c>
      <c r="H55" s="11">
        <f t="shared" si="8"/>
        <v>10.770059235325794</v>
      </c>
      <c r="I55" s="12">
        <f t="shared" si="3"/>
        <v>2.6925148088314486</v>
      </c>
      <c r="J55" s="179">
        <f t="shared" si="4"/>
        <v>1.1519906666791998E-07</v>
      </c>
      <c r="K55" s="179">
        <f t="shared" si="5"/>
        <v>1.8456933305250003E-26</v>
      </c>
      <c r="L55" s="124"/>
      <c r="M55" s="3"/>
      <c r="N55" s="311"/>
      <c r="O55" s="293"/>
    </row>
    <row r="56" spans="1:15" ht="9.75" customHeight="1">
      <c r="A56" s="359"/>
      <c r="B56" s="366"/>
      <c r="C56" s="32"/>
      <c r="D56" s="33">
        <v>28000000</v>
      </c>
      <c r="E56" s="34">
        <f t="shared" si="0"/>
        <v>28</v>
      </c>
      <c r="F56" s="206">
        <f t="shared" si="7"/>
        <v>28</v>
      </c>
      <c r="G56" s="226" t="s">
        <v>77</v>
      </c>
      <c r="H56" s="11">
        <f t="shared" si="8"/>
        <v>10.714285714285714</v>
      </c>
      <c r="I56" s="12">
        <f t="shared" si="3"/>
        <v>2.6785714285714284</v>
      </c>
      <c r="J56" s="179">
        <f t="shared" si="4"/>
        <v>1.1579873870765605E-07</v>
      </c>
      <c r="K56" s="179">
        <f t="shared" si="5"/>
        <v>1.8553011400000003E-26</v>
      </c>
      <c r="L56" s="123"/>
      <c r="M56" s="248" t="s">
        <v>38</v>
      </c>
      <c r="N56" s="306"/>
      <c r="O56" s="293"/>
    </row>
    <row r="57" spans="1:15" ht="12.75" customHeight="1" thickBot="1">
      <c r="A57" s="359"/>
      <c r="B57" s="366"/>
      <c r="C57" s="39"/>
      <c r="D57" s="40">
        <v>30000000</v>
      </c>
      <c r="E57" s="41">
        <f t="shared" si="0"/>
        <v>30</v>
      </c>
      <c r="F57" s="207">
        <f t="shared" si="7"/>
        <v>30</v>
      </c>
      <c r="G57" s="227" t="s">
        <v>77</v>
      </c>
      <c r="H57" s="158">
        <f t="shared" si="8"/>
        <v>10</v>
      </c>
      <c r="I57" s="158">
        <f t="shared" si="3"/>
        <v>2.5</v>
      </c>
      <c r="J57" s="180">
        <f t="shared" si="4"/>
        <v>1.2407007718677435E-07</v>
      </c>
      <c r="K57" s="180">
        <f t="shared" si="5"/>
        <v>1.9878226500000003E-26</v>
      </c>
      <c r="L57" s="159" t="s">
        <v>244</v>
      </c>
      <c r="M57" s="58"/>
      <c r="N57" s="309"/>
      <c r="O57" s="296"/>
    </row>
    <row r="58" spans="1:15" ht="12.75">
      <c r="A58" s="359"/>
      <c r="B58" s="365"/>
      <c r="C58" s="150"/>
      <c r="D58" s="37">
        <v>50000000</v>
      </c>
      <c r="E58" s="38">
        <f t="shared" si="0"/>
        <v>50</v>
      </c>
      <c r="F58" s="209">
        <f t="shared" si="7"/>
        <v>50</v>
      </c>
      <c r="G58" s="229" t="s">
        <v>77</v>
      </c>
      <c r="H58" s="152">
        <f t="shared" si="8"/>
        <v>6</v>
      </c>
      <c r="I58" s="152">
        <f t="shared" si="3"/>
        <v>1.5</v>
      </c>
      <c r="J58" s="181">
        <f t="shared" si="4"/>
        <v>2.0678346197795725E-07</v>
      </c>
      <c r="K58" s="181">
        <f t="shared" si="5"/>
        <v>3.3130377500000003E-26</v>
      </c>
      <c r="L58" s="153"/>
      <c r="M58" s="248" t="s">
        <v>39</v>
      </c>
      <c r="N58" s="308"/>
      <c r="O58" s="297"/>
    </row>
    <row r="59" spans="1:15" ht="22.5" customHeight="1">
      <c r="A59" s="359"/>
      <c r="B59" s="365"/>
      <c r="C59" s="32"/>
      <c r="D59" s="33">
        <v>53750000</v>
      </c>
      <c r="E59" s="34">
        <f t="shared" si="0"/>
        <v>53.75</v>
      </c>
      <c r="F59" s="206">
        <f t="shared" si="7"/>
        <v>53.75</v>
      </c>
      <c r="G59" s="226" t="s">
        <v>77</v>
      </c>
      <c r="H59" s="12">
        <f t="shared" si="8"/>
        <v>5.5813953488372094</v>
      </c>
      <c r="I59" s="12">
        <f t="shared" si="3"/>
        <v>1.3953488372093024</v>
      </c>
      <c r="J59" s="179">
        <f t="shared" si="4"/>
        <v>2.2229222162630405E-07</v>
      </c>
      <c r="K59" s="179">
        <f t="shared" si="5"/>
        <v>3.5615155812500007E-26</v>
      </c>
      <c r="L59" s="123"/>
      <c r="M59" s="84" t="s">
        <v>150</v>
      </c>
      <c r="N59" s="306"/>
      <c r="O59" s="293"/>
    </row>
    <row r="60" spans="1:15" ht="9.75" customHeight="1">
      <c r="A60" s="359"/>
      <c r="B60" s="365"/>
      <c r="C60" s="32"/>
      <c r="D60" s="33">
        <v>62250000</v>
      </c>
      <c r="E60" s="34">
        <f t="shared" si="0"/>
        <v>62.25</v>
      </c>
      <c r="F60" s="206">
        <f t="shared" si="7"/>
        <v>62.25</v>
      </c>
      <c r="G60" s="226" t="s">
        <v>77</v>
      </c>
      <c r="H60" s="12"/>
      <c r="I60" s="12">
        <f t="shared" si="3"/>
        <v>0</v>
      </c>
      <c r="J60" s="179">
        <f t="shared" si="4"/>
        <v>2.574454101625568E-07</v>
      </c>
      <c r="K60" s="179">
        <f t="shared" si="5"/>
        <v>4.1247319987500006E-26</v>
      </c>
      <c r="L60" s="123"/>
      <c r="M60" s="55" t="s">
        <v>83</v>
      </c>
      <c r="N60" s="306"/>
      <c r="O60" s="293"/>
    </row>
    <row r="61" spans="1:15" ht="9.75" customHeight="1">
      <c r="A61" s="359"/>
      <c r="B61" s="365"/>
      <c r="C61" s="32"/>
      <c r="D61" s="33">
        <v>73000000</v>
      </c>
      <c r="E61" s="34">
        <f t="shared" si="0"/>
        <v>73</v>
      </c>
      <c r="F61" s="206">
        <f t="shared" si="7"/>
        <v>73</v>
      </c>
      <c r="G61" s="226" t="s">
        <v>77</v>
      </c>
      <c r="H61" s="12">
        <f t="shared" si="8"/>
        <v>4.109589041095891</v>
      </c>
      <c r="I61" s="12">
        <f t="shared" si="3"/>
        <v>1.0273972602739727</v>
      </c>
      <c r="J61" s="179">
        <f t="shared" si="4"/>
        <v>3.019038544878176E-07</v>
      </c>
      <c r="K61" s="179">
        <f t="shared" si="5"/>
        <v>4.8370351150000005E-26</v>
      </c>
      <c r="L61" s="123"/>
      <c r="M61" s="51" t="s">
        <v>21</v>
      </c>
      <c r="N61" s="306"/>
      <c r="O61" s="293"/>
    </row>
    <row r="62" spans="1:15" ht="9.75" customHeight="1">
      <c r="A62" s="359"/>
      <c r="B62" s="365"/>
      <c r="C62" s="32"/>
      <c r="D62" s="33">
        <v>82250000</v>
      </c>
      <c r="E62" s="34">
        <f t="shared" si="0"/>
        <v>82.25</v>
      </c>
      <c r="F62" s="206">
        <f t="shared" si="7"/>
        <v>82.25</v>
      </c>
      <c r="G62" s="226" t="s">
        <v>77</v>
      </c>
      <c r="H62" s="12"/>
      <c r="I62" s="12">
        <f t="shared" si="3"/>
        <v>0</v>
      </c>
      <c r="J62" s="179">
        <f t="shared" si="4"/>
        <v>3.401587949537397E-07</v>
      </c>
      <c r="K62" s="179">
        <f t="shared" si="5"/>
        <v>5.449947098750001E-26</v>
      </c>
      <c r="L62" s="123"/>
      <c r="M62" s="64" t="s">
        <v>84</v>
      </c>
      <c r="N62" s="306"/>
      <c r="O62" s="293"/>
    </row>
    <row r="63" spans="1:15" ht="9.75" customHeight="1">
      <c r="A63" s="359"/>
      <c r="B63" s="365"/>
      <c r="C63" s="32"/>
      <c r="D63" s="33">
        <v>87500000</v>
      </c>
      <c r="E63" s="34">
        <f t="shared" si="0"/>
        <v>87.5</v>
      </c>
      <c r="F63" s="206">
        <f t="shared" si="7"/>
        <v>87.5</v>
      </c>
      <c r="G63" s="226" t="s">
        <v>77</v>
      </c>
      <c r="H63" s="12">
        <f t="shared" si="8"/>
        <v>3.4285714285714284</v>
      </c>
      <c r="I63" s="12">
        <f t="shared" si="3"/>
        <v>0.8571428571428571</v>
      </c>
      <c r="J63" s="179">
        <f t="shared" si="4"/>
        <v>3.618710584614252E-07</v>
      </c>
      <c r="K63" s="179">
        <f t="shared" si="5"/>
        <v>5.797816062500001E-26</v>
      </c>
      <c r="L63" s="123"/>
      <c r="M63" s="51" t="s">
        <v>143</v>
      </c>
      <c r="N63" s="306"/>
      <c r="O63" s="293"/>
    </row>
    <row r="64" spans="1:15" ht="9.75" customHeight="1">
      <c r="A64" s="359"/>
      <c r="B64" s="365"/>
      <c r="C64" s="32"/>
      <c r="D64" s="33">
        <v>98000000</v>
      </c>
      <c r="E64" s="34">
        <f t="shared" si="0"/>
        <v>98</v>
      </c>
      <c r="F64" s="206">
        <f t="shared" si="7"/>
        <v>98</v>
      </c>
      <c r="G64" s="226" t="s">
        <v>77</v>
      </c>
      <c r="H64" s="12">
        <f t="shared" si="8"/>
        <v>3.061224489795918</v>
      </c>
      <c r="I64" s="12">
        <f t="shared" si="3"/>
        <v>0.7653061224489796</v>
      </c>
      <c r="J64" s="179">
        <f t="shared" si="4"/>
        <v>4.052955854767962E-07</v>
      </c>
      <c r="K64" s="179">
        <f t="shared" si="5"/>
        <v>6.493553990000001E-26</v>
      </c>
      <c r="L64" s="123"/>
      <c r="M64" s="4"/>
      <c r="N64" s="306"/>
      <c r="O64" s="293"/>
    </row>
    <row r="65" spans="1:15" ht="14.25" customHeight="1" thickBot="1">
      <c r="A65" s="359"/>
      <c r="B65" s="365"/>
      <c r="C65" s="32"/>
      <c r="D65" s="33">
        <v>108000000</v>
      </c>
      <c r="E65" s="34">
        <f t="shared" si="0"/>
        <v>108</v>
      </c>
      <c r="F65" s="206">
        <f t="shared" si="7"/>
        <v>108</v>
      </c>
      <c r="G65" s="226" t="s">
        <v>77</v>
      </c>
      <c r="H65" s="12">
        <f t="shared" si="8"/>
        <v>2.7777777777777777</v>
      </c>
      <c r="I65" s="12">
        <f t="shared" si="3"/>
        <v>0.6944444444444444</v>
      </c>
      <c r="J65" s="179">
        <f t="shared" si="4"/>
        <v>4.4665227787238765E-07</v>
      </c>
      <c r="K65" s="179">
        <f t="shared" si="5"/>
        <v>7.156161540000001E-26</v>
      </c>
      <c r="L65" s="123"/>
      <c r="M65" s="5"/>
      <c r="N65" s="307"/>
      <c r="O65" s="293"/>
    </row>
    <row r="66" spans="1:15" ht="21.75" customHeight="1" thickBot="1">
      <c r="A66" s="359"/>
      <c r="B66" s="365"/>
      <c r="C66" s="150"/>
      <c r="D66" s="33">
        <v>138000000</v>
      </c>
      <c r="E66" s="34">
        <f t="shared" si="0"/>
        <v>138</v>
      </c>
      <c r="F66" s="206">
        <f t="shared" si="7"/>
        <v>138</v>
      </c>
      <c r="G66" s="226" t="s">
        <v>77</v>
      </c>
      <c r="H66" s="12">
        <f t="shared" si="8"/>
        <v>2.1739130434782608</v>
      </c>
      <c r="I66" s="12">
        <f t="shared" si="3"/>
        <v>0.5434782608695652</v>
      </c>
      <c r="J66" s="179">
        <f t="shared" si="4"/>
        <v>5.70722355059162E-07</v>
      </c>
      <c r="K66" s="179">
        <f t="shared" si="5"/>
        <v>9.143984190000001E-26</v>
      </c>
      <c r="L66" s="123"/>
      <c r="M66" s="65" t="s">
        <v>93</v>
      </c>
      <c r="N66" s="52" t="s">
        <v>92</v>
      </c>
      <c r="O66" s="293"/>
    </row>
    <row r="67" spans="1:15" ht="27" customHeight="1" thickBot="1">
      <c r="A67" s="359"/>
      <c r="B67" s="365"/>
      <c r="C67" s="32" t="s">
        <v>261</v>
      </c>
      <c r="D67" s="33">
        <v>144000000</v>
      </c>
      <c r="E67" s="34">
        <f t="shared" si="0"/>
        <v>144</v>
      </c>
      <c r="F67" s="206">
        <f t="shared" si="7"/>
        <v>144</v>
      </c>
      <c r="G67" s="226" t="s">
        <v>77</v>
      </c>
      <c r="H67" s="12">
        <f t="shared" si="8"/>
        <v>2.0833333333333335</v>
      </c>
      <c r="I67" s="12">
        <f t="shared" si="3"/>
        <v>0.5208333333333334</v>
      </c>
      <c r="J67" s="179">
        <f t="shared" si="4"/>
        <v>5.955363704965169E-07</v>
      </c>
      <c r="K67" s="179">
        <f t="shared" si="5"/>
        <v>9.541548720000001E-26</v>
      </c>
      <c r="L67" s="124"/>
      <c r="M67" s="148" t="s">
        <v>40</v>
      </c>
      <c r="N67" s="54"/>
      <c r="O67" s="293"/>
    </row>
    <row r="68" spans="1:15" ht="12" customHeight="1" thickBot="1">
      <c r="A68" s="359"/>
      <c r="B68" s="365"/>
      <c r="C68" s="197" t="s">
        <v>214</v>
      </c>
      <c r="D68" s="33">
        <v>146000000</v>
      </c>
      <c r="E68" s="34">
        <f t="shared" si="0"/>
        <v>146</v>
      </c>
      <c r="F68" s="206">
        <f t="shared" si="7"/>
        <v>146</v>
      </c>
      <c r="G68" s="226" t="s">
        <v>77</v>
      </c>
      <c r="H68" s="12">
        <f t="shared" si="8"/>
        <v>2.0547945205479454</v>
      </c>
      <c r="I68" s="12">
        <f t="shared" si="3"/>
        <v>0.5136986301369864</v>
      </c>
      <c r="J68" s="179">
        <f t="shared" si="4"/>
        <v>6.038077089756352E-07</v>
      </c>
      <c r="K68" s="179">
        <f t="shared" si="5"/>
        <v>9.674070230000001E-26</v>
      </c>
      <c r="L68" s="124"/>
      <c r="M68" s="149"/>
      <c r="N68" s="312"/>
      <c r="O68" s="293"/>
    </row>
    <row r="69" spans="1:15" ht="9.75" customHeight="1">
      <c r="A69" s="359"/>
      <c r="B69" s="365"/>
      <c r="C69" s="197" t="s">
        <v>213</v>
      </c>
      <c r="D69" s="33">
        <v>175250000</v>
      </c>
      <c r="E69" s="34">
        <f t="shared" si="0"/>
        <v>175.25</v>
      </c>
      <c r="F69" s="206">
        <f t="shared" si="7"/>
        <v>175.25</v>
      </c>
      <c r="G69" s="226" t="s">
        <v>77</v>
      </c>
      <c r="H69" s="12">
        <f t="shared" si="8"/>
        <v>1.7118402282453637</v>
      </c>
      <c r="I69" s="12">
        <f t="shared" si="3"/>
        <v>0.42796005706134094</v>
      </c>
      <c r="J69" s="179">
        <f t="shared" si="4"/>
        <v>7.247760342327401E-07</v>
      </c>
      <c r="K69" s="179">
        <f t="shared" si="5"/>
        <v>1.1612197313750002E-25</v>
      </c>
      <c r="L69" s="123"/>
      <c r="M69" s="147" t="s">
        <v>85</v>
      </c>
      <c r="N69" s="306"/>
      <c r="O69" s="293"/>
    </row>
    <row r="70" spans="1:15" ht="9.75" customHeight="1">
      <c r="A70" s="359"/>
      <c r="B70" s="365"/>
      <c r="C70" s="32"/>
      <c r="D70" s="33">
        <v>183750000</v>
      </c>
      <c r="E70" s="34">
        <f t="shared" si="0"/>
        <v>183.75</v>
      </c>
      <c r="F70" s="206">
        <f t="shared" si="7"/>
        <v>183.75</v>
      </c>
      <c r="G70" s="226" t="s">
        <v>77</v>
      </c>
      <c r="H70" s="12">
        <f t="shared" si="8"/>
        <v>1.6326530612244898</v>
      </c>
      <c r="I70" s="12">
        <f t="shared" si="3"/>
        <v>0.40816326530612246</v>
      </c>
      <c r="J70" s="179">
        <f t="shared" si="4"/>
        <v>7.599292227689929E-07</v>
      </c>
      <c r="K70" s="179">
        <f aca="true" t="shared" si="9" ref="K70:K133">($F$1)*D70</f>
        <v>1.217541373125E-25</v>
      </c>
      <c r="L70" s="123"/>
      <c r="M70" s="55" t="s">
        <v>86</v>
      </c>
      <c r="N70" s="306"/>
      <c r="O70" s="293"/>
    </row>
    <row r="71" spans="1:15" ht="9.75" customHeight="1">
      <c r="A71" s="359"/>
      <c r="B71" s="365"/>
      <c r="C71" s="32"/>
      <c r="D71" s="33">
        <v>192250000</v>
      </c>
      <c r="E71" s="34">
        <f aca="true" t="shared" si="10" ref="E71:E136">D71/1000000</f>
        <v>192.25</v>
      </c>
      <c r="F71" s="206">
        <f t="shared" si="7"/>
        <v>192.25</v>
      </c>
      <c r="G71" s="226" t="s">
        <v>77</v>
      </c>
      <c r="H71" s="12">
        <f t="shared" si="8"/>
        <v>1.5604681404421326</v>
      </c>
      <c r="I71" s="12">
        <f aca="true" t="shared" si="11" ref="I71:I136">H71/4</f>
        <v>0.39011703511053314</v>
      </c>
      <c r="J71" s="179">
        <f aca="true" t="shared" si="12" ref="J71:J134">($F$1/$H$1)*D71</f>
        <v>7.950824113052456E-07</v>
      </c>
      <c r="K71" s="179">
        <f t="shared" si="9"/>
        <v>1.2738630148750003E-25</v>
      </c>
      <c r="L71" s="123"/>
      <c r="M71" s="55" t="s">
        <v>87</v>
      </c>
      <c r="N71" s="306"/>
      <c r="O71" s="293"/>
    </row>
    <row r="72" spans="1:15" ht="9.75" customHeight="1">
      <c r="A72" s="359"/>
      <c r="B72" s="365"/>
      <c r="C72" s="32"/>
      <c r="D72" s="33">
        <v>201250000</v>
      </c>
      <c r="E72" s="34">
        <f t="shared" si="10"/>
        <v>201.25</v>
      </c>
      <c r="F72" s="206">
        <f t="shared" si="7"/>
        <v>201.25</v>
      </c>
      <c r="G72" s="226" t="s">
        <v>77</v>
      </c>
      <c r="H72" s="12">
        <f t="shared" si="8"/>
        <v>1.4906832298136645</v>
      </c>
      <c r="I72" s="12">
        <f t="shared" si="11"/>
        <v>0.37267080745341613</v>
      </c>
      <c r="J72" s="179">
        <f t="shared" si="12"/>
        <v>8.323034344612779E-07</v>
      </c>
      <c r="K72" s="179">
        <f t="shared" si="9"/>
        <v>1.3334976943750003E-25</v>
      </c>
      <c r="L72" s="123"/>
      <c r="M72" s="55" t="s">
        <v>88</v>
      </c>
      <c r="N72" s="306"/>
      <c r="O72" s="293"/>
    </row>
    <row r="73" spans="1:15" ht="9.75" customHeight="1">
      <c r="A73" s="359"/>
      <c r="B73" s="365"/>
      <c r="C73" s="32"/>
      <c r="D73" s="33">
        <v>210250000</v>
      </c>
      <c r="E73" s="34">
        <f t="shared" si="10"/>
        <v>210.25</v>
      </c>
      <c r="F73" s="206">
        <f t="shared" si="7"/>
        <v>210.25</v>
      </c>
      <c r="G73" s="226" t="s">
        <v>77</v>
      </c>
      <c r="H73" s="12">
        <f t="shared" si="8"/>
        <v>1.426872770511296</v>
      </c>
      <c r="I73" s="12">
        <f t="shared" si="11"/>
        <v>0.356718192627824</v>
      </c>
      <c r="J73" s="179">
        <f t="shared" si="12"/>
        <v>8.695244576173102E-07</v>
      </c>
      <c r="K73" s="179">
        <f t="shared" si="9"/>
        <v>1.3931323738750002E-25</v>
      </c>
      <c r="L73" s="123"/>
      <c r="M73" s="55" t="s">
        <v>89</v>
      </c>
      <c r="N73" s="306"/>
      <c r="O73" s="293"/>
    </row>
    <row r="74" spans="1:15" ht="9.75" customHeight="1">
      <c r="A74" s="359"/>
      <c r="B74" s="365"/>
      <c r="C74" s="32"/>
      <c r="D74" s="33">
        <v>217250000</v>
      </c>
      <c r="E74" s="34">
        <f t="shared" si="10"/>
        <v>217.25</v>
      </c>
      <c r="F74" s="206">
        <f t="shared" si="7"/>
        <v>217.25</v>
      </c>
      <c r="G74" s="226" t="s">
        <v>77</v>
      </c>
      <c r="H74" s="12">
        <f t="shared" si="8"/>
        <v>1.380897583429229</v>
      </c>
      <c r="I74" s="12">
        <f t="shared" si="11"/>
        <v>0.34522439585730724</v>
      </c>
      <c r="J74" s="179">
        <f t="shared" si="12"/>
        <v>8.984741422942243E-07</v>
      </c>
      <c r="K74" s="179">
        <f t="shared" si="9"/>
        <v>1.4395149023750003E-25</v>
      </c>
      <c r="L74" s="123"/>
      <c r="M74" s="55" t="s">
        <v>90</v>
      </c>
      <c r="N74" s="306"/>
      <c r="O74" s="293"/>
    </row>
    <row r="75" spans="1:15" ht="13.5" thickBot="1">
      <c r="A75" s="359"/>
      <c r="B75" s="365"/>
      <c r="C75" s="32"/>
      <c r="D75" s="33">
        <v>224250000</v>
      </c>
      <c r="E75" s="34">
        <f t="shared" si="10"/>
        <v>224.25</v>
      </c>
      <c r="F75" s="206">
        <f t="shared" si="7"/>
        <v>224.25</v>
      </c>
      <c r="G75" s="226" t="s">
        <v>77</v>
      </c>
      <c r="H75" s="12">
        <f t="shared" si="8"/>
        <v>1.3377926421404682</v>
      </c>
      <c r="I75" s="12">
        <f t="shared" si="11"/>
        <v>0.33444816053511706</v>
      </c>
      <c r="J75" s="179">
        <f t="shared" si="12"/>
        <v>9.274238269711382E-07</v>
      </c>
      <c r="K75" s="179">
        <f t="shared" si="9"/>
        <v>1.4858974308750003E-25</v>
      </c>
      <c r="L75" s="123"/>
      <c r="M75" s="55" t="s">
        <v>91</v>
      </c>
      <c r="N75" s="307"/>
      <c r="O75" s="293"/>
    </row>
    <row r="76" spans="1:15" ht="34.5" customHeight="1">
      <c r="A76" s="359"/>
      <c r="B76" s="365"/>
      <c r="C76" s="32"/>
      <c r="D76" s="33">
        <v>225000000</v>
      </c>
      <c r="E76" s="34">
        <f t="shared" si="10"/>
        <v>225</v>
      </c>
      <c r="F76" s="206">
        <f t="shared" si="7"/>
        <v>225</v>
      </c>
      <c r="G76" s="226" t="s">
        <v>77</v>
      </c>
      <c r="H76" s="12">
        <f t="shared" si="8"/>
        <v>1.3333333333333333</v>
      </c>
      <c r="I76" s="12">
        <f t="shared" si="11"/>
        <v>0.3333333333333333</v>
      </c>
      <c r="J76" s="179">
        <f t="shared" si="12"/>
        <v>9.305255789008076E-07</v>
      </c>
      <c r="K76" s="179">
        <f t="shared" si="9"/>
        <v>1.4908669875000001E-25</v>
      </c>
      <c r="L76" s="123"/>
      <c r="M76" s="51" t="s">
        <v>205</v>
      </c>
      <c r="N76" s="52" t="s">
        <v>188</v>
      </c>
      <c r="O76" s="293"/>
    </row>
    <row r="77" spans="1:15" ht="22.5" customHeight="1" thickBot="1">
      <c r="A77" s="359"/>
      <c r="B77" s="365"/>
      <c r="C77" s="32"/>
      <c r="D77" s="40">
        <v>300000000</v>
      </c>
      <c r="E77" s="41">
        <f t="shared" si="10"/>
        <v>300</v>
      </c>
      <c r="F77" s="207">
        <f t="shared" si="7"/>
        <v>300</v>
      </c>
      <c r="G77" s="227" t="s">
        <v>77</v>
      </c>
      <c r="H77" s="158">
        <f t="shared" si="8"/>
        <v>1</v>
      </c>
      <c r="I77" s="158">
        <f t="shared" si="11"/>
        <v>0.25</v>
      </c>
      <c r="J77" s="180">
        <f t="shared" si="12"/>
        <v>1.2407007718677435E-06</v>
      </c>
      <c r="K77" s="180">
        <f t="shared" si="9"/>
        <v>1.9878226500000003E-25</v>
      </c>
      <c r="L77" s="159"/>
      <c r="M77" s="70" t="s">
        <v>0</v>
      </c>
      <c r="N77" s="53" t="s">
        <v>189</v>
      </c>
      <c r="O77" s="293"/>
    </row>
    <row r="78" spans="1:15" ht="19.5" customHeight="1">
      <c r="A78" s="359"/>
      <c r="B78" s="366"/>
      <c r="C78" s="29"/>
      <c r="D78" s="37">
        <v>380000000</v>
      </c>
      <c r="E78" s="38"/>
      <c r="F78" s="209">
        <f t="shared" si="7"/>
        <v>380</v>
      </c>
      <c r="G78" s="229" t="s">
        <v>77</v>
      </c>
      <c r="H78" s="152">
        <f t="shared" si="8"/>
        <v>0.7894736842105263</v>
      </c>
      <c r="I78" s="152">
        <f t="shared" si="11"/>
        <v>0.19736842105263158</v>
      </c>
      <c r="J78" s="181">
        <f t="shared" si="12"/>
        <v>1.5715543110324751E-06</v>
      </c>
      <c r="K78" s="181">
        <f t="shared" si="9"/>
        <v>2.5179086900000006E-25</v>
      </c>
      <c r="L78" s="126"/>
      <c r="M78" s="48" t="s">
        <v>146</v>
      </c>
      <c r="N78" s="53"/>
      <c r="O78" s="293"/>
    </row>
    <row r="79" spans="1:15" ht="12.75" customHeight="1" thickBot="1">
      <c r="A79" s="359"/>
      <c r="B79" s="366"/>
      <c r="C79" s="32"/>
      <c r="D79" s="33">
        <v>400000000</v>
      </c>
      <c r="E79" s="34">
        <f t="shared" si="10"/>
        <v>400</v>
      </c>
      <c r="F79" s="206">
        <f t="shared" si="7"/>
        <v>400</v>
      </c>
      <c r="G79" s="226" t="s">
        <v>77</v>
      </c>
      <c r="H79" s="12">
        <f t="shared" si="8"/>
        <v>0.75</v>
      </c>
      <c r="I79" s="12">
        <f t="shared" si="11"/>
        <v>0.1875</v>
      </c>
      <c r="J79" s="179">
        <f t="shared" si="12"/>
        <v>1.654267695823658E-06</v>
      </c>
      <c r="K79" s="179">
        <f t="shared" si="9"/>
        <v>2.6504302000000003E-25</v>
      </c>
      <c r="L79" s="124"/>
      <c r="M79" s="3"/>
      <c r="N79" s="54"/>
      <c r="O79" s="293"/>
    </row>
    <row r="80" spans="1:15" ht="19.5" customHeight="1">
      <c r="A80" s="359"/>
      <c r="B80" s="366"/>
      <c r="C80" s="32"/>
      <c r="D80" s="33">
        <v>400150000</v>
      </c>
      <c r="E80" s="34">
        <f t="shared" si="10"/>
        <v>400.15</v>
      </c>
      <c r="F80" s="206">
        <f t="shared" si="7"/>
        <v>400.15</v>
      </c>
      <c r="G80" s="226" t="s">
        <v>77</v>
      </c>
      <c r="H80" s="12">
        <f t="shared" si="8"/>
        <v>0.749718855429214</v>
      </c>
      <c r="I80" s="12">
        <f t="shared" si="11"/>
        <v>0.1874297138573035</v>
      </c>
      <c r="J80" s="179">
        <f t="shared" si="12"/>
        <v>1.6548880462095918E-06</v>
      </c>
      <c r="K80" s="179">
        <f t="shared" si="9"/>
        <v>2.6514241113250006E-25</v>
      </c>
      <c r="L80" s="123"/>
      <c r="M80" s="81" t="s">
        <v>145</v>
      </c>
      <c r="N80" s="53" t="s">
        <v>94</v>
      </c>
      <c r="O80" s="293"/>
    </row>
    <row r="81" spans="1:15" ht="9.75" customHeight="1">
      <c r="A81" s="359"/>
      <c r="B81" s="366"/>
      <c r="C81" s="32"/>
      <c r="D81" s="33">
        <v>401000000</v>
      </c>
      <c r="E81" s="34">
        <f t="shared" si="10"/>
        <v>401</v>
      </c>
      <c r="F81" s="206">
        <f t="shared" si="7"/>
        <v>401</v>
      </c>
      <c r="G81" s="226" t="s">
        <v>77</v>
      </c>
      <c r="H81" s="12">
        <f t="shared" si="8"/>
        <v>0.7481296758104738</v>
      </c>
      <c r="I81" s="12">
        <f t="shared" si="11"/>
        <v>0.18703241895261846</v>
      </c>
      <c r="J81" s="179">
        <f t="shared" si="12"/>
        <v>1.6584033650632171E-06</v>
      </c>
      <c r="K81" s="179">
        <f t="shared" si="9"/>
        <v>2.6570562755000004E-25</v>
      </c>
      <c r="L81" s="123"/>
      <c r="M81" s="5"/>
      <c r="N81" s="53"/>
      <c r="O81" s="293"/>
    </row>
    <row r="82" spans="1:15" ht="12" customHeight="1" thickBot="1">
      <c r="A82" s="359"/>
      <c r="B82" s="366"/>
      <c r="C82" s="32"/>
      <c r="D82" s="33">
        <v>410000000</v>
      </c>
      <c r="F82" s="206"/>
      <c r="G82" s="226"/>
      <c r="H82" s="12"/>
      <c r="J82" s="179">
        <f t="shared" si="12"/>
        <v>1.6956243882192495E-06</v>
      </c>
      <c r="K82" s="179">
        <f t="shared" si="9"/>
        <v>2.7166909550000004E-25</v>
      </c>
      <c r="L82" s="123"/>
      <c r="M82" s="65" t="s">
        <v>142</v>
      </c>
      <c r="N82" s="54"/>
      <c r="O82" s="293"/>
    </row>
    <row r="83" spans="1:15" ht="63" customHeight="1" thickBot="1">
      <c r="A83" s="359"/>
      <c r="B83" s="366"/>
      <c r="C83" s="32"/>
      <c r="D83" s="33">
        <v>420000000</v>
      </c>
      <c r="E83" s="34">
        <f t="shared" si="10"/>
        <v>420</v>
      </c>
      <c r="F83" s="206">
        <f t="shared" si="7"/>
        <v>420</v>
      </c>
      <c r="G83" s="226" t="s">
        <v>77</v>
      </c>
      <c r="H83" s="12">
        <f t="shared" si="8"/>
        <v>0.7142857142857143</v>
      </c>
      <c r="I83" s="12">
        <f t="shared" si="11"/>
        <v>0.17857142857142858</v>
      </c>
      <c r="J83" s="179">
        <f t="shared" si="12"/>
        <v>1.736981080614841E-06</v>
      </c>
      <c r="K83" s="179">
        <f t="shared" si="9"/>
        <v>2.7829517100000004E-25</v>
      </c>
      <c r="L83" s="123"/>
      <c r="M83" s="49" t="s">
        <v>24</v>
      </c>
      <c r="N83" s="52" t="s">
        <v>125</v>
      </c>
      <c r="O83" s="293"/>
    </row>
    <row r="84" spans="1:15" ht="12.75" customHeight="1">
      <c r="A84" s="359"/>
      <c r="B84" s="366"/>
      <c r="C84" s="32"/>
      <c r="D84" s="33">
        <v>432000000</v>
      </c>
      <c r="E84" s="34">
        <f t="shared" si="10"/>
        <v>432</v>
      </c>
      <c r="F84" s="206">
        <f t="shared" si="7"/>
        <v>432</v>
      </c>
      <c r="G84" s="226" t="s">
        <v>77</v>
      </c>
      <c r="H84" s="12">
        <f t="shared" si="8"/>
        <v>0.6944444444444444</v>
      </c>
      <c r="I84" s="12">
        <f t="shared" si="11"/>
        <v>0.1736111111111111</v>
      </c>
      <c r="J84" s="179">
        <f t="shared" si="12"/>
        <v>1.7866091114895506E-06</v>
      </c>
      <c r="K84" s="179">
        <f t="shared" si="9"/>
        <v>2.8624646160000003E-25</v>
      </c>
      <c r="L84" s="124"/>
      <c r="M84" s="148" t="s">
        <v>41</v>
      </c>
      <c r="N84" s="53"/>
      <c r="O84" s="293"/>
    </row>
    <row r="85" spans="1:15" ht="9.75" customHeight="1">
      <c r="A85" s="359"/>
      <c r="B85" s="366"/>
      <c r="C85" s="32"/>
      <c r="D85" s="33">
        <v>434000000</v>
      </c>
      <c r="E85" s="34">
        <f t="shared" si="10"/>
        <v>434</v>
      </c>
      <c r="F85" s="206">
        <f t="shared" si="7"/>
        <v>434</v>
      </c>
      <c r="G85" s="226" t="s">
        <v>77</v>
      </c>
      <c r="H85" s="12">
        <f t="shared" si="8"/>
        <v>0.6912442396313364</v>
      </c>
      <c r="I85" s="12">
        <f t="shared" si="11"/>
        <v>0.1728110599078341</v>
      </c>
      <c r="J85" s="179">
        <f t="shared" si="12"/>
        <v>1.7948804499686689E-06</v>
      </c>
      <c r="K85" s="179">
        <f t="shared" si="9"/>
        <v>2.8757167670000005E-25</v>
      </c>
      <c r="L85" s="124"/>
      <c r="M85" s="250" t="s">
        <v>20</v>
      </c>
      <c r="N85" s="53"/>
      <c r="O85" s="293"/>
    </row>
    <row r="86" spans="1:15" ht="11.25" customHeight="1" thickBot="1">
      <c r="A86" s="359"/>
      <c r="B86" s="366"/>
      <c r="C86" s="32"/>
      <c r="D86" s="33">
        <v>438000000</v>
      </c>
      <c r="E86" s="34">
        <f t="shared" si="10"/>
        <v>438</v>
      </c>
      <c r="F86" s="206">
        <f t="shared" si="7"/>
        <v>438</v>
      </c>
      <c r="G86" s="226" t="s">
        <v>77</v>
      </c>
      <c r="H86" s="12">
        <f t="shared" si="8"/>
        <v>0.684931506849315</v>
      </c>
      <c r="I86" s="12">
        <f t="shared" si="11"/>
        <v>0.17123287671232876</v>
      </c>
      <c r="J86" s="179">
        <f t="shared" si="12"/>
        <v>1.8114231269269054E-06</v>
      </c>
      <c r="K86" s="179">
        <f t="shared" si="9"/>
        <v>2.9022210690000004E-25</v>
      </c>
      <c r="L86" s="124"/>
      <c r="M86" s="149"/>
      <c r="N86" s="53"/>
      <c r="O86" s="293"/>
    </row>
    <row r="87" spans="1:15" ht="15" customHeight="1" thickBot="1">
      <c r="A87" s="359"/>
      <c r="B87" s="366"/>
      <c r="C87" s="32"/>
      <c r="D87" s="33">
        <v>450000000</v>
      </c>
      <c r="E87" s="34">
        <f t="shared" si="10"/>
        <v>450</v>
      </c>
      <c r="F87" s="206">
        <f t="shared" si="7"/>
        <v>450</v>
      </c>
      <c r="G87" s="226" t="s">
        <v>77</v>
      </c>
      <c r="H87" s="12">
        <f t="shared" si="8"/>
        <v>0.6666666666666666</v>
      </c>
      <c r="I87" s="12">
        <f t="shared" si="11"/>
        <v>0.16666666666666666</v>
      </c>
      <c r="J87" s="179">
        <f t="shared" si="12"/>
        <v>1.8610511578016153E-06</v>
      </c>
      <c r="K87" s="179">
        <f t="shared" si="9"/>
        <v>2.9817339750000002E-25</v>
      </c>
      <c r="L87" s="123"/>
      <c r="M87" s="67" t="s">
        <v>147</v>
      </c>
      <c r="N87" s="54"/>
      <c r="O87" s="293"/>
    </row>
    <row r="88" spans="1:15" ht="11.25" customHeight="1">
      <c r="A88" s="359"/>
      <c r="B88" s="366"/>
      <c r="C88" s="32"/>
      <c r="D88" s="33">
        <v>471250000</v>
      </c>
      <c r="E88" s="34">
        <f t="shared" si="10"/>
        <v>471.25</v>
      </c>
      <c r="F88" s="206">
        <f t="shared" si="7"/>
        <v>471.25</v>
      </c>
      <c r="G88" s="226" t="s">
        <v>77</v>
      </c>
      <c r="H88" s="12">
        <f t="shared" si="8"/>
        <v>0.636604774535809</v>
      </c>
      <c r="I88" s="12">
        <f t="shared" si="11"/>
        <v>0.15915119363395225</v>
      </c>
      <c r="J88" s="179">
        <f t="shared" si="12"/>
        <v>1.948934129142247E-06</v>
      </c>
      <c r="K88" s="179">
        <f t="shared" si="9"/>
        <v>3.1225380793750005E-25</v>
      </c>
      <c r="L88" s="123"/>
      <c r="M88" s="82" t="s">
        <v>148</v>
      </c>
      <c r="N88" s="313"/>
      <c r="O88" s="293"/>
    </row>
    <row r="89" spans="1:15" ht="9.75" customHeight="1">
      <c r="A89" s="359"/>
      <c r="B89" s="366"/>
      <c r="C89" s="32"/>
      <c r="D89" s="33">
        <v>479250000</v>
      </c>
      <c r="E89" s="34">
        <f t="shared" si="10"/>
        <v>479.25</v>
      </c>
      <c r="F89" s="206">
        <f t="shared" si="7"/>
        <v>479.25</v>
      </c>
      <c r="G89" s="226" t="s">
        <v>77</v>
      </c>
      <c r="H89" s="12">
        <f t="shared" si="8"/>
        <v>0.6259780907668232</v>
      </c>
      <c r="I89" s="12">
        <f t="shared" si="11"/>
        <v>0.1564945226917058</v>
      </c>
      <c r="J89" s="179">
        <f t="shared" si="12"/>
        <v>1.98201948305872E-06</v>
      </c>
      <c r="K89" s="179">
        <f t="shared" si="9"/>
        <v>3.1755466833750004E-25</v>
      </c>
      <c r="L89" s="123"/>
      <c r="M89" s="68">
        <v>22</v>
      </c>
      <c r="N89" s="314"/>
      <c r="O89" s="293"/>
    </row>
    <row r="90" spans="1:15" ht="9.75" customHeight="1">
      <c r="A90" s="359"/>
      <c r="B90" s="366"/>
      <c r="C90" s="32"/>
      <c r="D90" s="33">
        <v>487250000</v>
      </c>
      <c r="E90" s="34">
        <f t="shared" si="10"/>
        <v>487.25</v>
      </c>
      <c r="F90" s="206">
        <f t="shared" si="7"/>
        <v>487.25</v>
      </c>
      <c r="G90" s="226" t="s">
        <v>77</v>
      </c>
      <c r="H90" s="12">
        <f t="shared" si="8"/>
        <v>0.6157003591585428</v>
      </c>
      <c r="I90" s="12">
        <f t="shared" si="11"/>
        <v>0.1539250897896357</v>
      </c>
      <c r="J90" s="179">
        <f t="shared" si="12"/>
        <v>2.0151048369751934E-06</v>
      </c>
      <c r="K90" s="179">
        <f t="shared" si="9"/>
        <v>3.2285552873750003E-25</v>
      </c>
      <c r="L90" s="123"/>
      <c r="M90" s="68">
        <v>23</v>
      </c>
      <c r="N90" s="314"/>
      <c r="O90" s="293"/>
    </row>
    <row r="91" spans="1:15" ht="9.75" customHeight="1">
      <c r="A91" s="359"/>
      <c r="B91" s="366"/>
      <c r="C91" s="32"/>
      <c r="D91" s="33">
        <v>495250000</v>
      </c>
      <c r="E91" s="34">
        <f t="shared" si="10"/>
        <v>495.25</v>
      </c>
      <c r="F91" s="206">
        <f t="shared" si="7"/>
        <v>495.25</v>
      </c>
      <c r="G91" s="226" t="s">
        <v>77</v>
      </c>
      <c r="H91" s="12">
        <f t="shared" si="8"/>
        <v>0.6057546693589096</v>
      </c>
      <c r="I91" s="12">
        <f t="shared" si="11"/>
        <v>0.1514386673397274</v>
      </c>
      <c r="J91" s="179">
        <f t="shared" si="12"/>
        <v>2.0481901908916664E-06</v>
      </c>
      <c r="K91" s="179">
        <f t="shared" si="9"/>
        <v>3.2815638913750007E-25</v>
      </c>
      <c r="L91" s="123"/>
      <c r="M91" s="68">
        <v>24</v>
      </c>
      <c r="N91" s="314"/>
      <c r="O91" s="293"/>
    </row>
    <row r="92" spans="1:15" ht="9.75" customHeight="1">
      <c r="A92" s="359"/>
      <c r="B92" s="366"/>
      <c r="C92" s="32"/>
      <c r="D92" s="33">
        <v>503250000</v>
      </c>
      <c r="E92" s="34">
        <f t="shared" si="10"/>
        <v>503.25</v>
      </c>
      <c r="F92" s="206">
        <f t="shared" si="7"/>
        <v>503.25</v>
      </c>
      <c r="G92" s="226" t="s">
        <v>77</v>
      </c>
      <c r="H92" s="12">
        <f t="shared" si="8"/>
        <v>0.5961251862891207</v>
      </c>
      <c r="I92" s="12">
        <f t="shared" si="11"/>
        <v>0.14903129657228018</v>
      </c>
      <c r="J92" s="179">
        <f t="shared" si="12"/>
        <v>2.08127554480814E-06</v>
      </c>
      <c r="K92" s="179">
        <f t="shared" si="9"/>
        <v>3.3345724953750005E-25</v>
      </c>
      <c r="L92" s="123"/>
      <c r="M92" s="68" t="s">
        <v>95</v>
      </c>
      <c r="N92" s="314"/>
      <c r="O92" s="293"/>
    </row>
    <row r="93" spans="1:15" ht="9.75" customHeight="1">
      <c r="A93" s="359"/>
      <c r="B93" s="366"/>
      <c r="C93" s="32"/>
      <c r="D93" s="33">
        <v>511250000</v>
      </c>
      <c r="E93" s="34">
        <f t="shared" si="10"/>
        <v>511.25</v>
      </c>
      <c r="F93" s="206">
        <f t="shared" si="7"/>
        <v>511.25</v>
      </c>
      <c r="G93" s="226" t="s">
        <v>77</v>
      </c>
      <c r="H93" s="12">
        <f t="shared" si="8"/>
        <v>0.58679706601467</v>
      </c>
      <c r="I93" s="12">
        <f t="shared" si="11"/>
        <v>0.1466992665036675</v>
      </c>
      <c r="J93" s="179">
        <f t="shared" si="12"/>
        <v>2.114360898724613E-06</v>
      </c>
      <c r="K93" s="179">
        <f t="shared" si="9"/>
        <v>3.3875810993750004E-25</v>
      </c>
      <c r="L93" s="123"/>
      <c r="M93" s="68">
        <v>26</v>
      </c>
      <c r="N93" s="314"/>
      <c r="O93" s="293"/>
    </row>
    <row r="94" spans="1:15" ht="9.75" customHeight="1">
      <c r="A94" s="359"/>
      <c r="B94" s="366"/>
      <c r="C94" s="32"/>
      <c r="D94" s="33">
        <v>519250000</v>
      </c>
      <c r="E94" s="34">
        <f t="shared" si="10"/>
        <v>519.25</v>
      </c>
      <c r="F94" s="206">
        <f t="shared" si="7"/>
        <v>519.25</v>
      </c>
      <c r="G94" s="226" t="s">
        <v>77</v>
      </c>
      <c r="H94" s="12">
        <f t="shared" si="8"/>
        <v>0.5777563793933558</v>
      </c>
      <c r="I94" s="12">
        <f t="shared" si="11"/>
        <v>0.14443909484833894</v>
      </c>
      <c r="J94" s="179">
        <f t="shared" si="12"/>
        <v>2.147446252641086E-06</v>
      </c>
      <c r="K94" s="179">
        <f t="shared" si="9"/>
        <v>3.4405897033750003E-25</v>
      </c>
      <c r="L94" s="123"/>
      <c r="M94" s="68">
        <v>27</v>
      </c>
      <c r="N94" s="314"/>
      <c r="O94" s="293"/>
    </row>
    <row r="95" spans="1:15" ht="9.75" customHeight="1">
      <c r="A95" s="359"/>
      <c r="B95" s="366"/>
      <c r="C95" s="32"/>
      <c r="D95" s="33">
        <v>527250000</v>
      </c>
      <c r="E95" s="34">
        <f t="shared" si="10"/>
        <v>527.25</v>
      </c>
      <c r="F95" s="206">
        <f t="shared" si="7"/>
        <v>527.25</v>
      </c>
      <c r="G95" s="226" t="s">
        <v>77</v>
      </c>
      <c r="H95" s="12">
        <f t="shared" si="8"/>
        <v>0.5689900426742532</v>
      </c>
      <c r="I95" s="12">
        <f t="shared" si="11"/>
        <v>0.1422475106685633</v>
      </c>
      <c r="J95" s="179">
        <f t="shared" si="12"/>
        <v>2.1805316065575592E-06</v>
      </c>
      <c r="K95" s="179">
        <f t="shared" si="9"/>
        <v>3.4935983073750007E-25</v>
      </c>
      <c r="L95" s="123"/>
      <c r="M95" s="68" t="s">
        <v>96</v>
      </c>
      <c r="N95" s="314"/>
      <c r="O95" s="293"/>
    </row>
    <row r="96" spans="1:15" ht="9.75" customHeight="1">
      <c r="A96" s="359"/>
      <c r="B96" s="366"/>
      <c r="C96" s="32"/>
      <c r="D96" s="33">
        <v>535250000</v>
      </c>
      <c r="E96" s="34">
        <f t="shared" si="10"/>
        <v>535.25</v>
      </c>
      <c r="F96" s="206">
        <f t="shared" si="7"/>
        <v>535.25</v>
      </c>
      <c r="G96" s="226" t="s">
        <v>77</v>
      </c>
      <c r="H96" s="12">
        <f t="shared" si="8"/>
        <v>0.560485754320411</v>
      </c>
      <c r="I96" s="12">
        <f t="shared" si="11"/>
        <v>0.14012143858010276</v>
      </c>
      <c r="J96" s="179">
        <f t="shared" si="12"/>
        <v>2.2136169604740322E-06</v>
      </c>
      <c r="K96" s="179">
        <f t="shared" si="9"/>
        <v>3.5466069113750005E-25</v>
      </c>
      <c r="L96" s="123"/>
      <c r="M96" s="68">
        <v>29</v>
      </c>
      <c r="N96" s="314"/>
      <c r="O96" s="293"/>
    </row>
    <row r="97" spans="1:15" ht="9.75" customHeight="1">
      <c r="A97" s="359"/>
      <c r="B97" s="366"/>
      <c r="C97" s="32"/>
      <c r="D97" s="33">
        <v>543250000</v>
      </c>
      <c r="E97" s="34">
        <f t="shared" si="10"/>
        <v>543.25</v>
      </c>
      <c r="F97" s="206">
        <f t="shared" si="7"/>
        <v>543.25</v>
      </c>
      <c r="G97" s="226" t="s">
        <v>77</v>
      </c>
      <c r="H97" s="12">
        <f t="shared" si="8"/>
        <v>0.5522319374137138</v>
      </c>
      <c r="I97" s="12">
        <f t="shared" si="11"/>
        <v>0.13805798435342845</v>
      </c>
      <c r="J97" s="179">
        <f t="shared" si="12"/>
        <v>2.2467023143905056E-06</v>
      </c>
      <c r="K97" s="179">
        <f t="shared" si="9"/>
        <v>3.5996155153750004E-25</v>
      </c>
      <c r="L97" s="123"/>
      <c r="M97" s="68" t="s">
        <v>97</v>
      </c>
      <c r="N97" s="314"/>
      <c r="O97" s="293"/>
    </row>
    <row r="98" spans="1:15" ht="9.75" customHeight="1">
      <c r="A98" s="359"/>
      <c r="B98" s="366"/>
      <c r="C98" s="32"/>
      <c r="D98" s="33">
        <v>551250000</v>
      </c>
      <c r="E98" s="34">
        <f t="shared" si="10"/>
        <v>551.25</v>
      </c>
      <c r="F98" s="206">
        <f t="shared" si="7"/>
        <v>551.25</v>
      </c>
      <c r="G98" s="226" t="s">
        <v>77</v>
      </c>
      <c r="H98" s="12">
        <f t="shared" si="8"/>
        <v>0.54421768707483</v>
      </c>
      <c r="I98" s="12">
        <f t="shared" si="11"/>
        <v>0.1360544217687075</v>
      </c>
      <c r="J98" s="179">
        <f t="shared" si="12"/>
        <v>2.2797876683069786E-06</v>
      </c>
      <c r="K98" s="179">
        <f t="shared" si="9"/>
        <v>3.6526241193750003E-25</v>
      </c>
      <c r="L98" s="123"/>
      <c r="M98" s="68">
        <v>31</v>
      </c>
      <c r="N98" s="314"/>
      <c r="O98" s="293"/>
    </row>
    <row r="99" spans="1:15" ht="9.75" customHeight="1">
      <c r="A99" s="359"/>
      <c r="B99" s="366"/>
      <c r="C99" s="32"/>
      <c r="D99" s="33">
        <v>559250000</v>
      </c>
      <c r="E99" s="34">
        <f t="shared" si="10"/>
        <v>559.25</v>
      </c>
      <c r="F99" s="206">
        <f t="shared" si="7"/>
        <v>559.25</v>
      </c>
      <c r="G99" s="226" t="s">
        <v>77</v>
      </c>
      <c r="H99" s="12">
        <f t="shared" si="8"/>
        <v>0.5364327223960662</v>
      </c>
      <c r="I99" s="12">
        <f t="shared" si="11"/>
        <v>0.13410818059901655</v>
      </c>
      <c r="J99" s="179">
        <f t="shared" si="12"/>
        <v>2.3128730222234516E-06</v>
      </c>
      <c r="K99" s="179">
        <f t="shared" si="9"/>
        <v>3.7056327233750007E-25</v>
      </c>
      <c r="L99" s="123"/>
      <c r="M99" s="68" t="s">
        <v>99</v>
      </c>
      <c r="N99" s="314"/>
      <c r="O99" s="293"/>
    </row>
    <row r="100" spans="1:15" ht="9.75" customHeight="1">
      <c r="A100" s="359"/>
      <c r="B100" s="366"/>
      <c r="C100" s="32"/>
      <c r="D100" s="33">
        <v>567250000</v>
      </c>
      <c r="E100" s="34">
        <f t="shared" si="10"/>
        <v>567.25</v>
      </c>
      <c r="F100" s="206">
        <f t="shared" si="7"/>
        <v>567.25</v>
      </c>
      <c r="G100" s="226" t="s">
        <v>77</v>
      </c>
      <c r="H100" s="12">
        <f t="shared" si="8"/>
        <v>0.5288673424416043</v>
      </c>
      <c r="I100" s="12">
        <f t="shared" si="11"/>
        <v>0.13221683561040107</v>
      </c>
      <c r="J100" s="179">
        <f t="shared" si="12"/>
        <v>2.345958376139925E-06</v>
      </c>
      <c r="K100" s="179">
        <f t="shared" si="9"/>
        <v>3.7586413273750005E-25</v>
      </c>
      <c r="L100" s="123"/>
      <c r="M100" s="68">
        <v>33</v>
      </c>
      <c r="N100" s="314"/>
      <c r="O100" s="293"/>
    </row>
    <row r="101" spans="1:15" ht="9.75" customHeight="1">
      <c r="A101" s="359"/>
      <c r="B101" s="366"/>
      <c r="C101" s="32"/>
      <c r="D101" s="33">
        <v>575250000</v>
      </c>
      <c r="E101" s="34">
        <f t="shared" si="10"/>
        <v>575.25</v>
      </c>
      <c r="F101" s="206">
        <f t="shared" si="7"/>
        <v>575.25</v>
      </c>
      <c r="G101" s="226" t="s">
        <v>77</v>
      </c>
      <c r="H101" s="12">
        <f t="shared" si="8"/>
        <v>0.5215123859191656</v>
      </c>
      <c r="I101" s="12">
        <f t="shared" si="11"/>
        <v>0.1303780964797914</v>
      </c>
      <c r="J101" s="179">
        <f t="shared" si="12"/>
        <v>2.379043730056398E-06</v>
      </c>
      <c r="K101" s="179">
        <f t="shared" si="9"/>
        <v>3.8116499313750004E-25</v>
      </c>
      <c r="L101" s="123"/>
      <c r="M101" s="68" t="s">
        <v>98</v>
      </c>
      <c r="N101" s="314"/>
      <c r="O101" s="293"/>
    </row>
    <row r="102" spans="1:15" ht="9.75" customHeight="1">
      <c r="A102" s="359"/>
      <c r="B102" s="366"/>
      <c r="C102" s="32"/>
      <c r="D102" s="33">
        <v>583250000</v>
      </c>
      <c r="E102" s="34">
        <f t="shared" si="10"/>
        <v>583.25</v>
      </c>
      <c r="F102" s="206">
        <f t="shared" si="7"/>
        <v>583.25</v>
      </c>
      <c r="G102" s="226" t="s">
        <v>77</v>
      </c>
      <c r="H102" s="12">
        <f t="shared" si="8"/>
        <v>0.5143591941705958</v>
      </c>
      <c r="I102" s="12">
        <f t="shared" si="11"/>
        <v>0.12858979854264896</v>
      </c>
      <c r="J102" s="179">
        <f t="shared" si="12"/>
        <v>2.412129083972871E-06</v>
      </c>
      <c r="K102" s="179">
        <f t="shared" si="9"/>
        <v>3.8646585353750003E-25</v>
      </c>
      <c r="L102" s="123"/>
      <c r="M102" s="68">
        <v>35</v>
      </c>
      <c r="N102" s="314"/>
      <c r="O102" s="293"/>
    </row>
    <row r="103" spans="1:15" ht="9.75" customHeight="1">
      <c r="A103" s="359"/>
      <c r="B103" s="366"/>
      <c r="C103" s="32"/>
      <c r="D103" s="33">
        <v>591250000</v>
      </c>
      <c r="E103" s="34">
        <f t="shared" si="10"/>
        <v>591.25</v>
      </c>
      <c r="F103" s="206">
        <f t="shared" si="7"/>
        <v>591.25</v>
      </c>
      <c r="G103" s="226" t="s">
        <v>77</v>
      </c>
      <c r="H103" s="12">
        <f t="shared" si="8"/>
        <v>0.507399577167019</v>
      </c>
      <c r="I103" s="12">
        <f t="shared" si="11"/>
        <v>0.12684989429175475</v>
      </c>
      <c r="J103" s="179">
        <f t="shared" si="12"/>
        <v>2.4452144378893444E-06</v>
      </c>
      <c r="K103" s="179">
        <f t="shared" si="9"/>
        <v>3.9176671393750007E-25</v>
      </c>
      <c r="L103" s="123"/>
      <c r="M103" s="68">
        <v>36</v>
      </c>
      <c r="N103" s="314"/>
      <c r="O103" s="293"/>
    </row>
    <row r="104" spans="1:15" ht="9.75" customHeight="1">
      <c r="A104" s="359"/>
      <c r="B104" s="366"/>
      <c r="C104" s="32"/>
      <c r="D104" s="33">
        <v>599250000</v>
      </c>
      <c r="E104" s="34">
        <f t="shared" si="10"/>
        <v>599.25</v>
      </c>
      <c r="F104" s="206">
        <f t="shared" si="7"/>
        <v>599.25</v>
      </c>
      <c r="G104" s="226" t="s">
        <v>77</v>
      </c>
      <c r="H104" s="12">
        <f t="shared" si="8"/>
        <v>0.5006257822277848</v>
      </c>
      <c r="I104" s="12">
        <f t="shared" si="11"/>
        <v>0.1251564455569462</v>
      </c>
      <c r="J104" s="179">
        <f t="shared" si="12"/>
        <v>2.4782997918058174E-06</v>
      </c>
      <c r="K104" s="179">
        <f t="shared" si="9"/>
        <v>3.9706757433750006E-25</v>
      </c>
      <c r="L104" s="123"/>
      <c r="M104" s="68">
        <v>37</v>
      </c>
      <c r="N104" s="314"/>
      <c r="O104" s="293"/>
    </row>
    <row r="105" spans="1:15" ht="9.75" customHeight="1">
      <c r="A105" s="359"/>
      <c r="B105" s="366"/>
      <c r="C105" s="32"/>
      <c r="D105" s="33">
        <v>607250000</v>
      </c>
      <c r="E105" s="34">
        <f t="shared" si="10"/>
        <v>607.25</v>
      </c>
      <c r="F105" s="206">
        <f t="shared" si="7"/>
        <v>607.25</v>
      </c>
      <c r="G105" s="226" t="s">
        <v>77</v>
      </c>
      <c r="H105" s="12">
        <f t="shared" si="8"/>
        <v>0.49403046521202143</v>
      </c>
      <c r="I105" s="12">
        <f t="shared" si="11"/>
        <v>0.12350761630300536</v>
      </c>
      <c r="J105" s="179">
        <f t="shared" si="12"/>
        <v>2.511385145722291E-06</v>
      </c>
      <c r="K105" s="179">
        <f t="shared" si="9"/>
        <v>4.0236843473750004E-25</v>
      </c>
      <c r="L105" s="123"/>
      <c r="M105" s="83" t="s">
        <v>149</v>
      </c>
      <c r="N105" s="314"/>
      <c r="O105" s="293"/>
    </row>
    <row r="106" spans="1:15" ht="9.75" customHeight="1">
      <c r="A106" s="359"/>
      <c r="B106" s="366"/>
      <c r="C106" s="32"/>
      <c r="D106" s="33">
        <v>615250000</v>
      </c>
      <c r="E106" s="34">
        <f t="shared" si="10"/>
        <v>615.25</v>
      </c>
      <c r="F106" s="206">
        <f t="shared" si="7"/>
        <v>615.25</v>
      </c>
      <c r="G106" s="226" t="s">
        <v>77</v>
      </c>
      <c r="H106" s="12">
        <f t="shared" si="8"/>
        <v>0.48760666395774077</v>
      </c>
      <c r="I106" s="12">
        <f t="shared" si="11"/>
        <v>0.12190166598943519</v>
      </c>
      <c r="J106" s="179">
        <f t="shared" si="12"/>
        <v>2.544470499638764E-06</v>
      </c>
      <c r="K106" s="179">
        <f t="shared" si="9"/>
        <v>4.0766929513750003E-25</v>
      </c>
      <c r="L106" s="123"/>
      <c r="M106" s="68">
        <v>39</v>
      </c>
      <c r="N106" s="314"/>
      <c r="O106" s="293"/>
    </row>
    <row r="107" spans="1:15" ht="9.75" customHeight="1">
      <c r="A107" s="359"/>
      <c r="B107" s="366"/>
      <c r="C107" s="32"/>
      <c r="D107" s="33">
        <v>623250000</v>
      </c>
      <c r="E107" s="34">
        <f t="shared" si="10"/>
        <v>623.25</v>
      </c>
      <c r="F107" s="206">
        <f t="shared" si="7"/>
        <v>623.25</v>
      </c>
      <c r="G107" s="226" t="s">
        <v>77</v>
      </c>
      <c r="H107" s="12">
        <f t="shared" si="8"/>
        <v>0.4813477737665463</v>
      </c>
      <c r="I107" s="12">
        <f t="shared" si="11"/>
        <v>0.12033694344163658</v>
      </c>
      <c r="J107" s="179">
        <f t="shared" si="12"/>
        <v>2.577555853555237E-06</v>
      </c>
      <c r="K107" s="179">
        <f t="shared" si="9"/>
        <v>4.1297015553750007E-25</v>
      </c>
      <c r="L107" s="123"/>
      <c r="M107" s="68">
        <v>40</v>
      </c>
      <c r="N107" s="314"/>
      <c r="O107" s="293"/>
    </row>
    <row r="108" spans="1:15" ht="9.75" customHeight="1">
      <c r="A108" s="359"/>
      <c r="B108" s="366"/>
      <c r="C108" s="32"/>
      <c r="D108" s="33">
        <v>631250000</v>
      </c>
      <c r="E108" s="34">
        <f t="shared" si="10"/>
        <v>631.25</v>
      </c>
      <c r="F108" s="206">
        <f aca="true" t="shared" si="13" ref="F108:F145">D108/1000000</f>
        <v>631.25</v>
      </c>
      <c r="G108" s="226" t="s">
        <v>77</v>
      </c>
      <c r="H108" s="12">
        <f t="shared" si="8"/>
        <v>0.4752475247524752</v>
      </c>
      <c r="I108" s="12">
        <f t="shared" si="11"/>
        <v>0.1188118811881188</v>
      </c>
      <c r="J108" s="179">
        <f t="shared" si="12"/>
        <v>2.6106412074717102E-06</v>
      </c>
      <c r="K108" s="179">
        <f t="shared" si="9"/>
        <v>4.182710159375001E-25</v>
      </c>
      <c r="L108" s="123"/>
      <c r="M108" s="68" t="s">
        <v>100</v>
      </c>
      <c r="N108" s="314"/>
      <c r="O108" s="293"/>
    </row>
    <row r="109" spans="1:15" ht="9.75" customHeight="1">
      <c r="A109" s="359"/>
      <c r="B109" s="366"/>
      <c r="C109" s="32"/>
      <c r="D109" s="33">
        <v>639250000</v>
      </c>
      <c r="E109" s="34">
        <f t="shared" si="10"/>
        <v>639.25</v>
      </c>
      <c r="F109" s="206">
        <f t="shared" si="13"/>
        <v>639.25</v>
      </c>
      <c r="G109" s="226" t="s">
        <v>77</v>
      </c>
      <c r="H109" s="12">
        <f t="shared" si="8"/>
        <v>0.4692999608916699</v>
      </c>
      <c r="I109" s="12">
        <f t="shared" si="11"/>
        <v>0.11732499022291748</v>
      </c>
      <c r="J109" s="179">
        <f t="shared" si="12"/>
        <v>2.6437265613881832E-06</v>
      </c>
      <c r="K109" s="179">
        <f t="shared" si="9"/>
        <v>4.235718763375E-25</v>
      </c>
      <c r="L109" s="123"/>
      <c r="M109" s="68" t="s">
        <v>101</v>
      </c>
      <c r="N109" s="314"/>
      <c r="O109" s="293"/>
    </row>
    <row r="110" spans="1:15" ht="9.75" customHeight="1">
      <c r="A110" s="359"/>
      <c r="B110" s="366"/>
      <c r="C110" s="32"/>
      <c r="D110" s="33">
        <v>647250000</v>
      </c>
      <c r="E110" s="34">
        <f t="shared" si="10"/>
        <v>647.25</v>
      </c>
      <c r="F110" s="206">
        <f t="shared" si="13"/>
        <v>647.25</v>
      </c>
      <c r="G110" s="226" t="s">
        <v>77</v>
      </c>
      <c r="H110" s="12">
        <f t="shared" si="8"/>
        <v>0.46349942062572425</v>
      </c>
      <c r="I110" s="12">
        <f t="shared" si="11"/>
        <v>0.11587485515643106</v>
      </c>
      <c r="J110" s="179">
        <f t="shared" si="12"/>
        <v>2.6768119153046566E-06</v>
      </c>
      <c r="K110" s="179">
        <f t="shared" si="9"/>
        <v>4.288727367375E-25</v>
      </c>
      <c r="L110" s="123"/>
      <c r="M110" s="68" t="s">
        <v>102</v>
      </c>
      <c r="N110" s="314"/>
      <c r="O110" s="293"/>
    </row>
    <row r="111" spans="1:15" ht="9.75" customHeight="1">
      <c r="A111" s="359"/>
      <c r="B111" s="366"/>
      <c r="C111" s="32"/>
      <c r="D111" s="33">
        <v>655250000</v>
      </c>
      <c r="E111" s="34">
        <f t="shared" si="10"/>
        <v>655.25</v>
      </c>
      <c r="F111" s="206">
        <f t="shared" si="13"/>
        <v>655.25</v>
      </c>
      <c r="G111" s="226" t="s">
        <v>77</v>
      </c>
      <c r="H111" s="12">
        <f t="shared" si="8"/>
        <v>0.4578405188859214</v>
      </c>
      <c r="I111" s="12">
        <f t="shared" si="11"/>
        <v>0.11446012972148036</v>
      </c>
      <c r="J111" s="179">
        <f t="shared" si="12"/>
        <v>2.7098972692211296E-06</v>
      </c>
      <c r="K111" s="179">
        <f t="shared" si="9"/>
        <v>4.341735971375E-25</v>
      </c>
      <c r="L111" s="123"/>
      <c r="M111" s="68" t="s">
        <v>103</v>
      </c>
      <c r="N111" s="314"/>
      <c r="O111" s="293"/>
    </row>
    <row r="112" spans="1:15" ht="9.75" customHeight="1">
      <c r="A112" s="359"/>
      <c r="B112" s="366"/>
      <c r="C112" s="32"/>
      <c r="D112" s="33">
        <v>663250000</v>
      </c>
      <c r="E112" s="34">
        <f t="shared" si="10"/>
        <v>663.25</v>
      </c>
      <c r="F112" s="206">
        <f t="shared" si="13"/>
        <v>663.25</v>
      </c>
      <c r="G112" s="226" t="s">
        <v>77</v>
      </c>
      <c r="H112" s="12">
        <f t="shared" si="8"/>
        <v>0.45231813041839425</v>
      </c>
      <c r="I112" s="12">
        <f t="shared" si="11"/>
        <v>0.11307953260459856</v>
      </c>
      <c r="J112" s="179">
        <f t="shared" si="12"/>
        <v>2.7429826231376026E-06</v>
      </c>
      <c r="K112" s="179">
        <f t="shared" si="9"/>
        <v>4.394744575375001E-25</v>
      </c>
      <c r="L112" s="123"/>
      <c r="M112" s="68">
        <v>45</v>
      </c>
      <c r="N112" s="314"/>
      <c r="O112" s="293"/>
    </row>
    <row r="113" spans="1:15" ht="9.75" customHeight="1">
      <c r="A113" s="359"/>
      <c r="B113" s="366"/>
      <c r="C113" s="32"/>
      <c r="D113" s="33">
        <v>671250000</v>
      </c>
      <c r="E113" s="34">
        <f t="shared" si="10"/>
        <v>671.25</v>
      </c>
      <c r="F113" s="206">
        <f t="shared" si="13"/>
        <v>671.25</v>
      </c>
      <c r="G113" s="226" t="s">
        <v>77</v>
      </c>
      <c r="H113" s="12">
        <f t="shared" si="8"/>
        <v>0.44692737430167595</v>
      </c>
      <c r="I113" s="12">
        <f t="shared" si="11"/>
        <v>0.11173184357541899</v>
      </c>
      <c r="J113" s="179">
        <f t="shared" si="12"/>
        <v>2.776067977054076E-06</v>
      </c>
      <c r="K113" s="179">
        <f t="shared" si="9"/>
        <v>4.447753179375001E-25</v>
      </c>
      <c r="L113" s="123"/>
      <c r="M113" s="68">
        <v>46</v>
      </c>
      <c r="N113" s="314"/>
      <c r="O113" s="293"/>
    </row>
    <row r="114" spans="1:15" ht="9.75" customHeight="1">
      <c r="A114" s="359"/>
      <c r="B114" s="366"/>
      <c r="C114" s="32"/>
      <c r="D114" s="33">
        <v>679250000</v>
      </c>
      <c r="E114" s="34">
        <f t="shared" si="10"/>
        <v>679.25</v>
      </c>
      <c r="F114" s="206">
        <f t="shared" si="13"/>
        <v>679.25</v>
      </c>
      <c r="G114" s="226" t="s">
        <v>77</v>
      </c>
      <c r="H114" s="12">
        <f t="shared" si="8"/>
        <v>0.4416635995583364</v>
      </c>
      <c r="I114" s="12">
        <f t="shared" si="11"/>
        <v>0.1104158998895841</v>
      </c>
      <c r="J114" s="179">
        <f t="shared" si="12"/>
        <v>2.809153330970549E-06</v>
      </c>
      <c r="K114" s="179">
        <f t="shared" si="9"/>
        <v>4.500761783375001E-25</v>
      </c>
      <c r="L114" s="123"/>
      <c r="M114" s="68" t="s">
        <v>104</v>
      </c>
      <c r="N114" s="314"/>
      <c r="O114" s="293"/>
    </row>
    <row r="115" spans="1:15" ht="9.75" customHeight="1">
      <c r="A115" s="359"/>
      <c r="B115" s="366"/>
      <c r="C115" s="32"/>
      <c r="D115" s="33">
        <v>687250000</v>
      </c>
      <c r="E115" s="34">
        <f t="shared" si="10"/>
        <v>687.25</v>
      </c>
      <c r="F115" s="206">
        <f t="shared" si="13"/>
        <v>687.25</v>
      </c>
      <c r="G115" s="226" t="s">
        <v>77</v>
      </c>
      <c r="H115" s="12">
        <f t="shared" si="8"/>
        <v>0.4365223717715533</v>
      </c>
      <c r="I115" s="12">
        <f t="shared" si="11"/>
        <v>0.10913059294288832</v>
      </c>
      <c r="J115" s="179">
        <f t="shared" si="12"/>
        <v>2.8422386848870224E-06</v>
      </c>
      <c r="K115" s="179">
        <f t="shared" si="9"/>
        <v>4.553770387375001E-25</v>
      </c>
      <c r="L115" s="123"/>
      <c r="M115" s="68">
        <v>48</v>
      </c>
      <c r="N115" s="314"/>
      <c r="O115" s="293"/>
    </row>
    <row r="116" spans="1:15" ht="9.75" customHeight="1">
      <c r="A116" s="359"/>
      <c r="B116" s="366"/>
      <c r="C116" s="32"/>
      <c r="D116" s="33">
        <v>695250000</v>
      </c>
      <c r="E116" s="34">
        <f t="shared" si="10"/>
        <v>695.25</v>
      </c>
      <c r="F116" s="206">
        <f t="shared" si="13"/>
        <v>695.25</v>
      </c>
      <c r="G116" s="226" t="s">
        <v>77</v>
      </c>
      <c r="H116" s="12">
        <f t="shared" si="8"/>
        <v>0.43149946062567424</v>
      </c>
      <c r="I116" s="12">
        <f t="shared" si="11"/>
        <v>0.10787486515641856</v>
      </c>
      <c r="J116" s="179">
        <f t="shared" si="12"/>
        <v>2.8753240388034954E-06</v>
      </c>
      <c r="K116" s="179">
        <f t="shared" si="9"/>
        <v>4.606778991375001E-25</v>
      </c>
      <c r="L116" s="123"/>
      <c r="M116" s="68">
        <v>49</v>
      </c>
      <c r="N116" s="314"/>
      <c r="O116" s="293"/>
    </row>
    <row r="117" spans="1:15" ht="9.75" customHeight="1">
      <c r="A117" s="359"/>
      <c r="B117" s="366"/>
      <c r="C117" s="32"/>
      <c r="D117" s="33">
        <v>703250000</v>
      </c>
      <c r="E117" s="34">
        <f t="shared" si="10"/>
        <v>703.25</v>
      </c>
      <c r="F117" s="206">
        <f t="shared" si="13"/>
        <v>703.25</v>
      </c>
      <c r="G117" s="226" t="s">
        <v>77</v>
      </c>
      <c r="H117" s="12">
        <f t="shared" si="8"/>
        <v>0.42659082829719164</v>
      </c>
      <c r="I117" s="12">
        <f t="shared" si="11"/>
        <v>0.10664770707429791</v>
      </c>
      <c r="J117" s="179">
        <f t="shared" si="12"/>
        <v>2.9084093927199684E-06</v>
      </c>
      <c r="K117" s="179">
        <f t="shared" si="9"/>
        <v>4.659787595375E-25</v>
      </c>
      <c r="L117" s="123"/>
      <c r="M117" s="68">
        <v>50</v>
      </c>
      <c r="N117" s="314"/>
      <c r="O117" s="293"/>
    </row>
    <row r="118" spans="1:15" ht="9.75" customHeight="1">
      <c r="A118" s="359"/>
      <c r="B118" s="366"/>
      <c r="C118" s="32"/>
      <c r="D118" s="33">
        <v>711250000</v>
      </c>
      <c r="E118" s="34">
        <f t="shared" si="10"/>
        <v>711.25</v>
      </c>
      <c r="F118" s="206">
        <f t="shared" si="13"/>
        <v>711.25</v>
      </c>
      <c r="G118" s="226" t="s">
        <v>77</v>
      </c>
      <c r="H118" s="12">
        <f t="shared" si="8"/>
        <v>0.421792618629174</v>
      </c>
      <c r="I118" s="12">
        <f t="shared" si="11"/>
        <v>0.1054481546572935</v>
      </c>
      <c r="J118" s="179">
        <f t="shared" si="12"/>
        <v>2.941494746636442E-06</v>
      </c>
      <c r="K118" s="179">
        <f t="shared" si="9"/>
        <v>4.712796199375E-25</v>
      </c>
      <c r="L118" s="123"/>
      <c r="M118" s="68">
        <v>51</v>
      </c>
      <c r="N118" s="314"/>
      <c r="O118" s="293"/>
    </row>
    <row r="119" spans="1:15" ht="9.75" customHeight="1">
      <c r="A119" s="359"/>
      <c r="B119" s="366"/>
      <c r="C119" s="32"/>
      <c r="D119" s="33">
        <v>719250000</v>
      </c>
      <c r="E119" s="34">
        <f t="shared" si="10"/>
        <v>719.25</v>
      </c>
      <c r="F119" s="206">
        <f t="shared" si="13"/>
        <v>719.25</v>
      </c>
      <c r="G119" s="226" t="s">
        <v>77</v>
      </c>
      <c r="H119" s="12">
        <f t="shared" si="8"/>
        <v>0.4171011470281543</v>
      </c>
      <c r="I119" s="12">
        <f t="shared" si="11"/>
        <v>0.10427528675703858</v>
      </c>
      <c r="J119" s="179">
        <f t="shared" si="12"/>
        <v>2.974580100552915E-06</v>
      </c>
      <c r="K119" s="179">
        <f t="shared" si="9"/>
        <v>4.765804803375E-25</v>
      </c>
      <c r="L119" s="123"/>
      <c r="M119" s="68">
        <v>52</v>
      </c>
      <c r="N119" s="314"/>
      <c r="O119" s="293"/>
    </row>
    <row r="120" spans="1:15" ht="9.75" customHeight="1">
      <c r="A120" s="359"/>
      <c r="B120" s="366"/>
      <c r="C120" s="32"/>
      <c r="D120" s="33">
        <v>727250000</v>
      </c>
      <c r="E120" s="34">
        <f t="shared" si="10"/>
        <v>727.25</v>
      </c>
      <c r="F120" s="206">
        <f t="shared" si="13"/>
        <v>727.25</v>
      </c>
      <c r="G120" s="226" t="s">
        <v>77</v>
      </c>
      <c r="H120" s="12">
        <f t="shared" si="8"/>
        <v>0.4125128910278446</v>
      </c>
      <c r="I120" s="12">
        <f t="shared" si="11"/>
        <v>0.10312822275696115</v>
      </c>
      <c r="J120" s="179">
        <f t="shared" si="12"/>
        <v>3.0076654544693882E-06</v>
      </c>
      <c r="K120" s="179">
        <f t="shared" si="9"/>
        <v>4.818813407375001E-25</v>
      </c>
      <c r="L120" s="123"/>
      <c r="M120" s="68">
        <v>53</v>
      </c>
      <c r="N120" s="314"/>
      <c r="O120" s="293"/>
    </row>
    <row r="121" spans="1:15" ht="9.75" customHeight="1">
      <c r="A121" s="359"/>
      <c r="B121" s="366"/>
      <c r="C121" s="32"/>
      <c r="D121" s="33">
        <v>735250000</v>
      </c>
      <c r="E121" s="34">
        <f t="shared" si="10"/>
        <v>735.25</v>
      </c>
      <c r="F121" s="206">
        <f t="shared" si="13"/>
        <v>735.25</v>
      </c>
      <c r="G121" s="226" t="s">
        <v>77</v>
      </c>
      <c r="H121" s="12">
        <f t="shared" si="8"/>
        <v>0.40802448146888814</v>
      </c>
      <c r="I121" s="12">
        <f t="shared" si="11"/>
        <v>0.10200612036722204</v>
      </c>
      <c r="J121" s="179">
        <f t="shared" si="12"/>
        <v>3.0407508083858612E-06</v>
      </c>
      <c r="K121" s="179">
        <f t="shared" si="9"/>
        <v>4.871822011375001E-25</v>
      </c>
      <c r="L121" s="123"/>
      <c r="M121" s="68">
        <v>54</v>
      </c>
      <c r="N121" s="314"/>
      <c r="O121" s="293"/>
    </row>
    <row r="122" spans="1:15" ht="9.75" customHeight="1">
      <c r="A122" s="359"/>
      <c r="B122" s="366"/>
      <c r="C122" s="32"/>
      <c r="D122" s="33">
        <v>743250000</v>
      </c>
      <c r="E122" s="34">
        <f t="shared" si="10"/>
        <v>743.25</v>
      </c>
      <c r="F122" s="206">
        <f t="shared" si="13"/>
        <v>743.25</v>
      </c>
      <c r="G122" s="226" t="s">
        <v>77</v>
      </c>
      <c r="H122" s="12">
        <f t="shared" si="8"/>
        <v>0.4036326942482341</v>
      </c>
      <c r="I122" s="12">
        <f t="shared" si="11"/>
        <v>0.10090817356205853</v>
      </c>
      <c r="J122" s="179">
        <f t="shared" si="12"/>
        <v>3.0738361623023342E-06</v>
      </c>
      <c r="K122" s="179">
        <f t="shared" si="9"/>
        <v>4.924830615375001E-25</v>
      </c>
      <c r="L122" s="123"/>
      <c r="M122" s="68">
        <v>55</v>
      </c>
      <c r="N122" s="314"/>
      <c r="O122" s="293"/>
    </row>
    <row r="123" spans="1:15" ht="9.75" customHeight="1">
      <c r="A123" s="359"/>
      <c r="B123" s="366"/>
      <c r="C123" s="32"/>
      <c r="D123" s="33">
        <v>751250000</v>
      </c>
      <c r="E123" s="34">
        <f t="shared" si="10"/>
        <v>751.25</v>
      </c>
      <c r="F123" s="206">
        <f t="shared" si="13"/>
        <v>751.25</v>
      </c>
      <c r="G123" s="226" t="s">
        <v>77</v>
      </c>
      <c r="H123" s="12">
        <f t="shared" si="8"/>
        <v>0.39933444259567386</v>
      </c>
      <c r="I123" s="12">
        <f t="shared" si="11"/>
        <v>0.09983361064891846</v>
      </c>
      <c r="J123" s="179">
        <f t="shared" si="12"/>
        <v>3.1069215162188076E-06</v>
      </c>
      <c r="K123" s="179">
        <f t="shared" si="9"/>
        <v>4.977839219375001E-25</v>
      </c>
      <c r="L123" s="123"/>
      <c r="M123" s="68">
        <v>56</v>
      </c>
      <c r="N123" s="314"/>
      <c r="O123" s="293"/>
    </row>
    <row r="124" spans="1:15" ht="9.75" customHeight="1">
      <c r="A124" s="359"/>
      <c r="B124" s="366"/>
      <c r="C124" s="32"/>
      <c r="D124" s="33">
        <v>759250000</v>
      </c>
      <c r="E124" s="34">
        <f t="shared" si="10"/>
        <v>759.25</v>
      </c>
      <c r="F124" s="206">
        <f t="shared" si="13"/>
        <v>759.25</v>
      </c>
      <c r="G124" s="226" t="s">
        <v>77</v>
      </c>
      <c r="H124" s="23">
        <f t="shared" si="8"/>
        <v>0.3951267698386566</v>
      </c>
      <c r="I124" s="23">
        <f t="shared" si="11"/>
        <v>0.09878169245966414</v>
      </c>
      <c r="J124" s="179">
        <f t="shared" si="12"/>
        <v>3.1400068701352806E-06</v>
      </c>
      <c r="K124" s="179">
        <f t="shared" si="9"/>
        <v>5.030847823375001E-25</v>
      </c>
      <c r="L124" s="123"/>
      <c r="M124" s="68">
        <v>57</v>
      </c>
      <c r="N124" s="314"/>
      <c r="O124" s="293"/>
    </row>
    <row r="125" spans="1:15" ht="9.75" customHeight="1">
      <c r="A125" s="359"/>
      <c r="B125" s="366"/>
      <c r="C125" s="32"/>
      <c r="D125" s="33">
        <v>767250000</v>
      </c>
      <c r="E125" s="34">
        <f t="shared" si="10"/>
        <v>767.25</v>
      </c>
      <c r="F125" s="206">
        <f t="shared" si="13"/>
        <v>767.25</v>
      </c>
      <c r="G125" s="226" t="s">
        <v>77</v>
      </c>
      <c r="H125" s="23">
        <f t="shared" si="8"/>
        <v>0.39100684261974583</v>
      </c>
      <c r="I125" s="23">
        <f t="shared" si="11"/>
        <v>0.09775171065493646</v>
      </c>
      <c r="J125" s="179">
        <f t="shared" si="12"/>
        <v>3.173092224051754E-06</v>
      </c>
      <c r="K125" s="179">
        <f t="shared" si="9"/>
        <v>5.083856427375E-25</v>
      </c>
      <c r="L125" s="123"/>
      <c r="M125" s="68">
        <v>58</v>
      </c>
      <c r="N125" s="314"/>
      <c r="O125" s="293"/>
    </row>
    <row r="126" spans="1:15" ht="9.75" customHeight="1">
      <c r="A126" s="359"/>
      <c r="B126" s="366"/>
      <c r="C126" s="32"/>
      <c r="D126" s="33">
        <v>775250000</v>
      </c>
      <c r="E126" s="34">
        <f t="shared" si="10"/>
        <v>775.25</v>
      </c>
      <c r="F126" s="206">
        <f t="shared" si="13"/>
        <v>775.25</v>
      </c>
      <c r="G126" s="226" t="s">
        <v>77</v>
      </c>
      <c r="H126" s="23">
        <f t="shared" si="8"/>
        <v>0.3869719445340213</v>
      </c>
      <c r="I126" s="23">
        <f t="shared" si="11"/>
        <v>0.09674298613350532</v>
      </c>
      <c r="J126" s="179">
        <f t="shared" si="12"/>
        <v>3.206177577968227E-06</v>
      </c>
      <c r="K126" s="179">
        <f t="shared" si="9"/>
        <v>5.136865031375E-25</v>
      </c>
      <c r="L126" s="123"/>
      <c r="M126" s="68" t="s">
        <v>105</v>
      </c>
      <c r="N126" s="314"/>
      <c r="O126" s="293"/>
    </row>
    <row r="127" spans="1:15" ht="9.75" customHeight="1">
      <c r="A127" s="359"/>
      <c r="B127" s="366"/>
      <c r="C127" s="32"/>
      <c r="D127" s="33">
        <v>783250000</v>
      </c>
      <c r="E127" s="34">
        <f t="shared" si="10"/>
        <v>783.25</v>
      </c>
      <c r="F127" s="206">
        <f t="shared" si="13"/>
        <v>783.25</v>
      </c>
      <c r="G127" s="226" t="s">
        <v>77</v>
      </c>
      <c r="H127" s="23">
        <f t="shared" si="8"/>
        <v>0.38301947015639964</v>
      </c>
      <c r="I127" s="23">
        <f t="shared" si="11"/>
        <v>0.09575486753909991</v>
      </c>
      <c r="J127" s="179">
        <f t="shared" si="12"/>
        <v>3.2392629318847E-06</v>
      </c>
      <c r="K127" s="179">
        <f t="shared" si="9"/>
        <v>5.189873635375001E-25</v>
      </c>
      <c r="L127" s="123"/>
      <c r="M127" s="68">
        <v>60</v>
      </c>
      <c r="N127" s="314"/>
      <c r="O127" s="293"/>
    </row>
    <row r="128" spans="1:15" ht="9.75" customHeight="1">
      <c r="A128" s="359"/>
      <c r="B128" s="366"/>
      <c r="C128" s="32"/>
      <c r="D128" s="33">
        <v>791250000</v>
      </c>
      <c r="E128" s="34">
        <f t="shared" si="10"/>
        <v>791.25</v>
      </c>
      <c r="F128" s="206">
        <f t="shared" si="13"/>
        <v>791.25</v>
      </c>
      <c r="G128" s="226" t="s">
        <v>77</v>
      </c>
      <c r="H128" s="23">
        <f t="shared" si="8"/>
        <v>0.3791469194312796</v>
      </c>
      <c r="I128" s="23">
        <f t="shared" si="11"/>
        <v>0.0947867298578199</v>
      </c>
      <c r="J128" s="179">
        <f t="shared" si="12"/>
        <v>3.2723482858011734E-06</v>
      </c>
      <c r="K128" s="179">
        <f t="shared" si="9"/>
        <v>5.242882239375001E-25</v>
      </c>
      <c r="L128" s="123"/>
      <c r="M128" s="68" t="s">
        <v>106</v>
      </c>
      <c r="N128" s="314"/>
      <c r="O128" s="293"/>
    </row>
    <row r="129" spans="1:15" ht="9.75" customHeight="1">
      <c r="A129" s="359"/>
      <c r="B129" s="366"/>
      <c r="C129" s="32"/>
      <c r="D129" s="33">
        <v>799250000</v>
      </c>
      <c r="E129" s="34">
        <f t="shared" si="10"/>
        <v>799.25</v>
      </c>
      <c r="F129" s="206">
        <f t="shared" si="13"/>
        <v>799.25</v>
      </c>
      <c r="G129" s="226" t="s">
        <v>77</v>
      </c>
      <c r="H129" s="23">
        <f t="shared" si="8"/>
        <v>0.3753518923991242</v>
      </c>
      <c r="I129" s="23">
        <f t="shared" si="11"/>
        <v>0.09383797309978105</v>
      </c>
      <c r="J129" s="179">
        <f t="shared" si="12"/>
        <v>3.3054336397176464E-06</v>
      </c>
      <c r="K129" s="179">
        <f t="shared" si="9"/>
        <v>5.295890843375001E-25</v>
      </c>
      <c r="L129" s="123"/>
      <c r="M129" s="68" t="s">
        <v>107</v>
      </c>
      <c r="N129" s="314"/>
      <c r="O129" s="293"/>
    </row>
    <row r="130" spans="1:15" ht="9.75" customHeight="1">
      <c r="A130" s="359"/>
      <c r="B130" s="366"/>
      <c r="C130" s="32"/>
      <c r="D130" s="33">
        <v>807250000</v>
      </c>
      <c r="E130" s="34">
        <f t="shared" si="10"/>
        <v>807.25</v>
      </c>
      <c r="F130" s="206">
        <f t="shared" si="13"/>
        <v>807.25</v>
      </c>
      <c r="G130" s="226" t="s">
        <v>77</v>
      </c>
      <c r="H130" s="23">
        <f t="shared" si="8"/>
        <v>0.37163208423660576</v>
      </c>
      <c r="I130" s="23">
        <f t="shared" si="11"/>
        <v>0.09290802105915144</v>
      </c>
      <c r="J130" s="179">
        <f t="shared" si="12"/>
        <v>3.33851899363412E-06</v>
      </c>
      <c r="K130" s="179">
        <f t="shared" si="9"/>
        <v>5.348899447375001E-25</v>
      </c>
      <c r="L130" s="123"/>
      <c r="M130" s="68">
        <v>63</v>
      </c>
      <c r="N130" s="314"/>
      <c r="O130" s="293"/>
    </row>
    <row r="131" spans="1:15" ht="9.75" customHeight="1">
      <c r="A131" s="359"/>
      <c r="B131" s="366"/>
      <c r="C131" s="32"/>
      <c r="D131" s="33">
        <v>815250000</v>
      </c>
      <c r="E131" s="34">
        <f t="shared" si="10"/>
        <v>815.25</v>
      </c>
      <c r="F131" s="206">
        <f t="shared" si="13"/>
        <v>815.25</v>
      </c>
      <c r="G131" s="226" t="s">
        <v>77</v>
      </c>
      <c r="H131" s="23">
        <f t="shared" si="8"/>
        <v>0.36798528058877644</v>
      </c>
      <c r="I131" s="23">
        <f t="shared" si="11"/>
        <v>0.09199632014719411</v>
      </c>
      <c r="J131" s="179">
        <f t="shared" si="12"/>
        <v>3.371604347550593E-06</v>
      </c>
      <c r="K131" s="179">
        <f t="shared" si="9"/>
        <v>5.401908051375001E-25</v>
      </c>
      <c r="L131" s="123"/>
      <c r="M131" s="68">
        <v>64</v>
      </c>
      <c r="N131" s="314"/>
      <c r="O131" s="293"/>
    </row>
    <row r="132" spans="1:15" ht="9.75" customHeight="1">
      <c r="A132" s="359"/>
      <c r="B132" s="366"/>
      <c r="C132" s="32"/>
      <c r="D132" s="33">
        <v>823250000</v>
      </c>
      <c r="E132" s="34">
        <f t="shared" si="10"/>
        <v>823.25</v>
      </c>
      <c r="F132" s="206">
        <f t="shared" si="13"/>
        <v>823.25</v>
      </c>
      <c r="G132" s="226" t="s">
        <v>77</v>
      </c>
      <c r="H132" s="23">
        <f t="shared" si="8"/>
        <v>0.3644093531733981</v>
      </c>
      <c r="I132" s="23">
        <f t="shared" si="11"/>
        <v>0.09110233829334953</v>
      </c>
      <c r="J132" s="179">
        <f t="shared" si="12"/>
        <v>3.404689701467066E-06</v>
      </c>
      <c r="K132" s="179">
        <f t="shared" si="9"/>
        <v>5.454916655375001E-25</v>
      </c>
      <c r="L132" s="123"/>
      <c r="M132" s="68" t="s">
        <v>108</v>
      </c>
      <c r="N132" s="314"/>
      <c r="O132" s="293"/>
    </row>
    <row r="133" spans="1:15" ht="9.75" customHeight="1">
      <c r="A133" s="359"/>
      <c r="B133" s="366"/>
      <c r="C133" s="32"/>
      <c r="D133" s="33">
        <v>831250000</v>
      </c>
      <c r="E133" s="34">
        <f t="shared" si="10"/>
        <v>831.25</v>
      </c>
      <c r="F133" s="206">
        <f t="shared" si="13"/>
        <v>831.25</v>
      </c>
      <c r="G133" s="226" t="s">
        <v>77</v>
      </c>
      <c r="H133" s="23">
        <f t="shared" si="8"/>
        <v>0.3609022556390977</v>
      </c>
      <c r="I133" s="23">
        <f t="shared" si="11"/>
        <v>0.09022556390977443</v>
      </c>
      <c r="J133" s="179">
        <f t="shared" si="12"/>
        <v>3.4377750553835392E-06</v>
      </c>
      <c r="K133" s="179">
        <f t="shared" si="9"/>
        <v>5.507925259375E-25</v>
      </c>
      <c r="L133" s="123"/>
      <c r="M133" s="68">
        <v>66</v>
      </c>
      <c r="N133" s="314"/>
      <c r="O133" s="293"/>
    </row>
    <row r="134" spans="1:15" ht="9.75" customHeight="1">
      <c r="A134" s="359"/>
      <c r="B134" s="366"/>
      <c r="C134" s="32"/>
      <c r="D134" s="33">
        <v>839250000</v>
      </c>
      <c r="E134" s="34">
        <f t="shared" si="10"/>
        <v>839.25</v>
      </c>
      <c r="F134" s="206">
        <f t="shared" si="13"/>
        <v>839.25</v>
      </c>
      <c r="G134" s="226" t="s">
        <v>77</v>
      </c>
      <c r="H134" s="23">
        <f t="shared" si="8"/>
        <v>0.3574620196604111</v>
      </c>
      <c r="I134" s="23">
        <f t="shared" si="11"/>
        <v>0.08936550491510277</v>
      </c>
      <c r="J134" s="179">
        <f t="shared" si="12"/>
        <v>3.4708604093000122E-06</v>
      </c>
      <c r="K134" s="179">
        <f aca="true" t="shared" si="14" ref="K134:K209">($F$1)*D134</f>
        <v>5.560933863375E-25</v>
      </c>
      <c r="L134" s="123"/>
      <c r="M134" s="68">
        <v>67</v>
      </c>
      <c r="N134" s="314"/>
      <c r="O134" s="293"/>
    </row>
    <row r="135" spans="1:15" ht="21">
      <c r="A135" s="359"/>
      <c r="B135" s="366"/>
      <c r="C135" s="32" t="s">
        <v>229</v>
      </c>
      <c r="D135" s="33">
        <v>847250000</v>
      </c>
      <c r="E135" s="34">
        <f t="shared" si="10"/>
        <v>847.25</v>
      </c>
      <c r="F135" s="206">
        <f t="shared" si="13"/>
        <v>847.25</v>
      </c>
      <c r="G135" s="226" t="s">
        <v>77</v>
      </c>
      <c r="H135" s="23">
        <f t="shared" si="8"/>
        <v>0.35408675125405725</v>
      </c>
      <c r="I135" s="23">
        <f t="shared" si="11"/>
        <v>0.08852168781351431</v>
      </c>
      <c r="J135" s="179">
        <f aca="true" t="shared" si="15" ref="J135:J210">($F$1/$H$1)*D135</f>
        <v>3.5039457632164856E-06</v>
      </c>
      <c r="K135" s="179">
        <f t="shared" si="14"/>
        <v>5.613942467375001E-25</v>
      </c>
      <c r="L135" s="123"/>
      <c r="M135" s="68">
        <v>68</v>
      </c>
      <c r="N135" s="314"/>
      <c r="O135" s="293"/>
    </row>
    <row r="136" spans="1:15" ht="14.25" customHeight="1">
      <c r="A136" s="359"/>
      <c r="B136" s="366"/>
      <c r="C136" s="197" t="s">
        <v>224</v>
      </c>
      <c r="D136" s="33">
        <v>855250000</v>
      </c>
      <c r="E136" s="34">
        <f t="shared" si="10"/>
        <v>855.25</v>
      </c>
      <c r="F136" s="206">
        <f t="shared" si="13"/>
        <v>855.25</v>
      </c>
      <c r="G136" s="226" t="s">
        <v>77</v>
      </c>
      <c r="H136" s="23">
        <f t="shared" si="8"/>
        <v>0.3507746273019585</v>
      </c>
      <c r="I136" s="23">
        <f t="shared" si="11"/>
        <v>0.08769365682548963</v>
      </c>
      <c r="J136" s="179">
        <f t="shared" si="15"/>
        <v>3.5370311171329586E-06</v>
      </c>
      <c r="K136" s="179">
        <f t="shared" si="14"/>
        <v>5.666951071375001E-25</v>
      </c>
      <c r="L136" s="123"/>
      <c r="M136" s="68" t="s">
        <v>109</v>
      </c>
      <c r="N136" s="314"/>
      <c r="O136" s="293"/>
    </row>
    <row r="137" spans="1:15" ht="16.5">
      <c r="A137" s="359"/>
      <c r="B137" s="366"/>
      <c r="C137" s="32"/>
      <c r="D137" s="33">
        <v>860000000</v>
      </c>
      <c r="E137" s="34">
        <f aca="true" t="shared" si="16" ref="E137:E206">D137/1000000</f>
        <v>860</v>
      </c>
      <c r="F137" s="206">
        <f t="shared" si="13"/>
        <v>860</v>
      </c>
      <c r="G137" s="226" t="s">
        <v>77</v>
      </c>
      <c r="H137" s="23">
        <f t="shared" si="8"/>
        <v>0.3488372093023256</v>
      </c>
      <c r="I137" s="23">
        <f aca="true" t="shared" si="17" ref="I137:I206">H137/4</f>
        <v>0.0872093023255814</v>
      </c>
      <c r="J137" s="179">
        <f t="shared" si="15"/>
        <v>3.5566755460208647E-06</v>
      </c>
      <c r="K137" s="179">
        <f t="shared" si="14"/>
        <v>5.698424930000001E-25</v>
      </c>
      <c r="L137" s="123"/>
      <c r="M137" s="80" t="s">
        <v>247</v>
      </c>
      <c r="N137" s="306"/>
      <c r="O137" s="293"/>
    </row>
    <row r="138" spans="1:15" ht="21" customHeight="1" thickBot="1">
      <c r="A138" s="359"/>
      <c r="B138" s="366"/>
      <c r="C138" s="32"/>
      <c r="D138" s="33">
        <v>872000000</v>
      </c>
      <c r="E138" s="34">
        <f t="shared" si="16"/>
        <v>872</v>
      </c>
      <c r="F138" s="206">
        <f t="shared" si="13"/>
        <v>872</v>
      </c>
      <c r="G138" s="226" t="s">
        <v>77</v>
      </c>
      <c r="H138" s="23">
        <f t="shared" si="8"/>
        <v>0.3440366972477064</v>
      </c>
      <c r="I138" s="23">
        <f t="shared" si="17"/>
        <v>0.0860091743119266</v>
      </c>
      <c r="J138" s="179">
        <f t="shared" si="15"/>
        <v>3.6063035768955742E-06</v>
      </c>
      <c r="K138" s="179">
        <f t="shared" si="14"/>
        <v>5.777937836E-25</v>
      </c>
      <c r="L138" s="123"/>
      <c r="M138" s="80" t="s">
        <v>141</v>
      </c>
      <c r="N138" s="306"/>
      <c r="O138" s="293"/>
    </row>
    <row r="139" spans="1:15" ht="21" customHeight="1" thickBot="1">
      <c r="A139" s="359"/>
      <c r="B139" s="366"/>
      <c r="C139" s="32"/>
      <c r="D139" s="33">
        <v>876000000</v>
      </c>
      <c r="E139" s="34">
        <f t="shared" si="16"/>
        <v>876</v>
      </c>
      <c r="F139" s="206">
        <f t="shared" si="13"/>
        <v>876</v>
      </c>
      <c r="G139" s="226" t="s">
        <v>77</v>
      </c>
      <c r="H139" s="23">
        <f t="shared" si="8"/>
        <v>0.3424657534246575</v>
      </c>
      <c r="I139" s="23">
        <f t="shared" si="17"/>
        <v>0.08561643835616438</v>
      </c>
      <c r="J139" s="179">
        <f t="shared" si="15"/>
        <v>3.6228462538538107E-06</v>
      </c>
      <c r="K139" s="179">
        <f t="shared" si="14"/>
        <v>5.804442138000001E-25</v>
      </c>
      <c r="L139" s="124"/>
      <c r="M139" s="145" t="s">
        <v>140</v>
      </c>
      <c r="N139" s="306"/>
      <c r="O139" s="293"/>
    </row>
    <row r="140" spans="1:15" ht="16.5">
      <c r="A140" s="359"/>
      <c r="B140" s="366"/>
      <c r="C140" s="32"/>
      <c r="D140" s="33">
        <v>880000000</v>
      </c>
      <c r="E140" s="34">
        <f t="shared" si="16"/>
        <v>880</v>
      </c>
      <c r="F140" s="206">
        <f t="shared" si="13"/>
        <v>880</v>
      </c>
      <c r="G140" s="226" t="s">
        <v>77</v>
      </c>
      <c r="H140" s="23">
        <f t="shared" si="8"/>
        <v>0.3409090909090909</v>
      </c>
      <c r="I140" s="23">
        <f t="shared" si="17"/>
        <v>0.08522727272727272</v>
      </c>
      <c r="J140" s="179">
        <f t="shared" si="15"/>
        <v>3.6393889308120476E-06</v>
      </c>
      <c r="K140" s="179">
        <f t="shared" si="14"/>
        <v>5.830946440000001E-25</v>
      </c>
      <c r="L140" s="124"/>
      <c r="M140" s="48" t="s">
        <v>137</v>
      </c>
      <c r="N140" s="306"/>
      <c r="O140" s="293"/>
    </row>
    <row r="141" spans="1:15" ht="17.25" thickBot="1">
      <c r="A141" s="359"/>
      <c r="B141" s="366"/>
      <c r="C141" s="32"/>
      <c r="D141" s="33">
        <v>914000000</v>
      </c>
      <c r="E141" s="34">
        <f t="shared" si="16"/>
        <v>914</v>
      </c>
      <c r="F141" s="206">
        <f t="shared" si="13"/>
        <v>914</v>
      </c>
      <c r="G141" s="226" t="s">
        <v>77</v>
      </c>
      <c r="H141" s="23">
        <f t="shared" si="8"/>
        <v>0.3282275711159737</v>
      </c>
      <c r="I141" s="23">
        <f t="shared" si="17"/>
        <v>0.08205689277899343</v>
      </c>
      <c r="J141" s="179">
        <f t="shared" si="15"/>
        <v>3.7800016849570583E-06</v>
      </c>
      <c r="K141" s="179">
        <f t="shared" si="14"/>
        <v>6.056233007000001E-25</v>
      </c>
      <c r="L141" s="124"/>
      <c r="M141" s="251" t="s">
        <v>245</v>
      </c>
      <c r="N141" s="306"/>
      <c r="O141" s="293"/>
    </row>
    <row r="142" spans="1:15" ht="13.5" customHeight="1" thickBot="1">
      <c r="A142" s="359"/>
      <c r="B142" s="366"/>
      <c r="C142" s="32"/>
      <c r="D142" s="33">
        <v>921000000</v>
      </c>
      <c r="E142" s="34">
        <f t="shared" si="16"/>
        <v>921</v>
      </c>
      <c r="F142" s="206">
        <f t="shared" si="13"/>
        <v>921</v>
      </c>
      <c r="G142" s="226" t="s">
        <v>77</v>
      </c>
      <c r="H142" s="23">
        <f t="shared" si="8"/>
        <v>0.3257328990228013</v>
      </c>
      <c r="I142" s="23">
        <f t="shared" si="17"/>
        <v>0.08143322475570032</v>
      </c>
      <c r="J142" s="179">
        <f t="shared" si="15"/>
        <v>3.8089513696339724E-06</v>
      </c>
      <c r="K142" s="179">
        <f t="shared" si="14"/>
        <v>6.102615535500001E-25</v>
      </c>
      <c r="L142" s="124"/>
      <c r="M142" s="144" t="s">
        <v>138</v>
      </c>
      <c r="N142" s="306"/>
      <c r="O142" s="293"/>
    </row>
    <row r="143" spans="1:15" ht="9.75" customHeight="1">
      <c r="A143" s="359"/>
      <c r="B143" s="366"/>
      <c r="C143" s="32"/>
      <c r="D143" s="33">
        <v>925000000</v>
      </c>
      <c r="E143" s="34">
        <f t="shared" si="16"/>
        <v>925</v>
      </c>
      <c r="F143" s="206">
        <f t="shared" si="13"/>
        <v>925</v>
      </c>
      <c r="G143" s="226" t="s">
        <v>77</v>
      </c>
      <c r="H143" s="23">
        <f t="shared" si="8"/>
        <v>0.32432432432432434</v>
      </c>
      <c r="I143" s="23">
        <f t="shared" si="17"/>
        <v>0.08108108108108109</v>
      </c>
      <c r="J143" s="179">
        <f t="shared" si="15"/>
        <v>3.825494046592209E-06</v>
      </c>
      <c r="K143" s="179">
        <f t="shared" si="14"/>
        <v>6.129119837500001E-25</v>
      </c>
      <c r="L143" s="124"/>
      <c r="M143" s="48" t="s">
        <v>139</v>
      </c>
      <c r="N143" s="306"/>
      <c r="O143" s="293"/>
    </row>
    <row r="144" spans="1:15" ht="16.5">
      <c r="A144" s="359"/>
      <c r="B144" s="366"/>
      <c r="C144" s="32"/>
      <c r="D144" s="33">
        <v>950000000</v>
      </c>
      <c r="E144" s="34">
        <f t="shared" si="16"/>
        <v>950</v>
      </c>
      <c r="F144" s="206">
        <f t="shared" si="13"/>
        <v>950</v>
      </c>
      <c r="G144" s="226" t="s">
        <v>77</v>
      </c>
      <c r="H144" s="23">
        <f t="shared" si="8"/>
        <v>0.3157894736842105</v>
      </c>
      <c r="I144" s="23">
        <f t="shared" si="17"/>
        <v>0.07894736842105263</v>
      </c>
      <c r="J144" s="179">
        <f t="shared" si="15"/>
        <v>3.928885777581188E-06</v>
      </c>
      <c r="K144" s="179">
        <f t="shared" si="14"/>
        <v>6.294771725000001E-25</v>
      </c>
      <c r="L144" s="124"/>
      <c r="M144" s="252" t="s">
        <v>246</v>
      </c>
      <c r="N144" s="306"/>
      <c r="O144" s="293"/>
    </row>
    <row r="145" spans="1:15" ht="11.25" customHeight="1" thickBot="1">
      <c r="A145" s="359"/>
      <c r="B145" s="366"/>
      <c r="C145" s="32"/>
      <c r="D145" s="33">
        <v>960000000</v>
      </c>
      <c r="E145" s="34">
        <f t="shared" si="16"/>
        <v>960</v>
      </c>
      <c r="F145" s="206">
        <f t="shared" si="13"/>
        <v>960</v>
      </c>
      <c r="G145" s="226" t="s">
        <v>77</v>
      </c>
      <c r="H145" s="23">
        <f t="shared" si="8"/>
        <v>0.3125</v>
      </c>
      <c r="I145" s="23">
        <f t="shared" si="17"/>
        <v>0.078125</v>
      </c>
      <c r="J145" s="179">
        <f t="shared" si="15"/>
        <v>3.970242469976779E-06</v>
      </c>
      <c r="K145" s="179">
        <f t="shared" si="14"/>
        <v>6.361032480000001E-25</v>
      </c>
      <c r="L145" s="124"/>
      <c r="M145" s="3"/>
      <c r="N145" s="306"/>
      <c r="O145" s="293"/>
    </row>
    <row r="146" spans="1:15" ht="19.5" customHeight="1" thickBot="1">
      <c r="A146" s="359"/>
      <c r="B146" s="366"/>
      <c r="C146" s="32"/>
      <c r="D146" s="33">
        <v>1000000000</v>
      </c>
      <c r="E146" s="34">
        <f t="shared" si="16"/>
        <v>1000</v>
      </c>
      <c r="F146" s="210">
        <f>D146/1000000000</f>
        <v>1</v>
      </c>
      <c r="G146" s="230" t="s">
        <v>79</v>
      </c>
      <c r="H146" s="23">
        <f t="shared" si="8"/>
        <v>0.3</v>
      </c>
      <c r="I146" s="23">
        <f t="shared" si="17"/>
        <v>0.075</v>
      </c>
      <c r="J146" s="179">
        <f t="shared" si="15"/>
        <v>4.135669239559145E-06</v>
      </c>
      <c r="K146" s="179">
        <f t="shared" si="14"/>
        <v>6.6260755E-25</v>
      </c>
      <c r="L146" s="123"/>
      <c r="M146" s="69" t="s">
        <v>171</v>
      </c>
      <c r="N146" s="307"/>
      <c r="O146" s="293"/>
    </row>
    <row r="147" spans="1:15" ht="48">
      <c r="A147" s="359"/>
      <c r="B147" s="366"/>
      <c r="C147" s="32"/>
      <c r="D147" s="33">
        <v>1215000000</v>
      </c>
      <c r="E147" s="34">
        <f t="shared" si="16"/>
        <v>1215</v>
      </c>
      <c r="F147" s="210">
        <f aca="true" t="shared" si="18" ref="F147:F241">D147/1000000000</f>
        <v>1.215</v>
      </c>
      <c r="G147" s="230" t="s">
        <v>79</v>
      </c>
      <c r="H147" s="23">
        <f t="shared" si="8"/>
        <v>0.24691358024691357</v>
      </c>
      <c r="I147" s="23">
        <f t="shared" si="17"/>
        <v>0.06172839506172839</v>
      </c>
      <c r="J147" s="179">
        <f t="shared" si="15"/>
        <v>5.024838126064361E-06</v>
      </c>
      <c r="K147" s="179">
        <f t="shared" si="14"/>
        <v>8.050681732500001E-25</v>
      </c>
      <c r="L147" s="123"/>
      <c r="M147" s="49" t="s">
        <v>248</v>
      </c>
      <c r="N147" s="52" t="s">
        <v>23</v>
      </c>
      <c r="O147" s="293"/>
    </row>
    <row r="148" spans="1:15" ht="13.5" thickBot="1">
      <c r="A148" s="359"/>
      <c r="B148" s="366"/>
      <c r="C148" s="32"/>
      <c r="D148" s="33">
        <v>1390000000</v>
      </c>
      <c r="E148" s="34">
        <f t="shared" si="16"/>
        <v>1390</v>
      </c>
      <c r="F148" s="210">
        <f t="shared" si="18"/>
        <v>1.39</v>
      </c>
      <c r="G148" s="230" t="s">
        <v>79</v>
      </c>
      <c r="H148" s="23">
        <f t="shared" si="8"/>
        <v>0.2158273381294964</v>
      </c>
      <c r="I148" s="23">
        <f t="shared" si="17"/>
        <v>0.0539568345323741</v>
      </c>
      <c r="J148" s="179">
        <f t="shared" si="15"/>
        <v>5.748580242987211E-06</v>
      </c>
      <c r="K148" s="179">
        <f t="shared" si="14"/>
        <v>9.210244945000002E-25</v>
      </c>
      <c r="L148" s="123"/>
      <c r="M148" s="5"/>
      <c r="N148" s="54"/>
      <c r="O148" s="293"/>
    </row>
    <row r="149" spans="1:15" ht="21.75" customHeight="1" thickBot="1">
      <c r="A149" s="359"/>
      <c r="B149" s="367"/>
      <c r="C149" s="32"/>
      <c r="D149" s="33">
        <v>1435000000</v>
      </c>
      <c r="E149" s="34">
        <f t="shared" si="16"/>
        <v>1435</v>
      </c>
      <c r="F149" s="210">
        <f t="shared" si="18"/>
        <v>1.435</v>
      </c>
      <c r="G149" s="230" t="s">
        <v>79</v>
      </c>
      <c r="H149" s="23">
        <f t="shared" si="8"/>
        <v>0.20905923344947736</v>
      </c>
      <c r="I149" s="23">
        <f t="shared" si="17"/>
        <v>0.05226480836236934</v>
      </c>
      <c r="J149" s="179">
        <f t="shared" si="15"/>
        <v>5.934685358767373E-06</v>
      </c>
      <c r="K149" s="179">
        <f t="shared" si="14"/>
        <v>9.508418342500001E-25</v>
      </c>
      <c r="L149" s="123"/>
      <c r="M149" s="49" t="s">
        <v>26</v>
      </c>
      <c r="N149" s="75" t="s">
        <v>25</v>
      </c>
      <c r="O149" s="293"/>
    </row>
    <row r="150" spans="1:15" ht="26.25" customHeight="1" thickBot="1">
      <c r="A150" s="359"/>
      <c r="B150" s="376" t="s">
        <v>254</v>
      </c>
      <c r="C150" s="32"/>
      <c r="D150" s="33">
        <v>1525000000</v>
      </c>
      <c r="E150" s="34">
        <f t="shared" si="16"/>
        <v>1525</v>
      </c>
      <c r="F150" s="210">
        <f t="shared" si="18"/>
        <v>1.525</v>
      </c>
      <c r="G150" s="230" t="s">
        <v>79</v>
      </c>
      <c r="H150" s="23">
        <f t="shared" si="8"/>
        <v>0.19672131147540983</v>
      </c>
      <c r="I150" s="23">
        <f t="shared" si="17"/>
        <v>0.04918032786885246</v>
      </c>
      <c r="J150" s="179">
        <f t="shared" si="15"/>
        <v>6.306895590327696E-06</v>
      </c>
      <c r="K150" s="179">
        <f t="shared" si="14"/>
        <v>1.01047651375E-24</v>
      </c>
      <c r="L150" s="123"/>
      <c r="M150" s="117" t="s">
        <v>190</v>
      </c>
      <c r="N150" s="53"/>
      <c r="O150" s="293"/>
    </row>
    <row r="151" spans="1:15" ht="28.5" customHeight="1">
      <c r="A151" s="359"/>
      <c r="B151" s="377"/>
      <c r="C151" s="32"/>
      <c r="D151" s="33">
        <v>1610000000</v>
      </c>
      <c r="E151" s="34">
        <f t="shared" si="16"/>
        <v>1610</v>
      </c>
      <c r="F151" s="210">
        <f t="shared" si="18"/>
        <v>1.61</v>
      </c>
      <c r="G151" s="230" t="s">
        <v>79</v>
      </c>
      <c r="H151" s="23">
        <f aca="true" t="shared" si="19" ref="H151:H197">$D$1/D151</f>
        <v>0.18633540372670807</v>
      </c>
      <c r="I151" s="23">
        <f t="shared" si="17"/>
        <v>0.046583850931677016</v>
      </c>
      <c r="J151" s="179">
        <f t="shared" si="15"/>
        <v>6.658427475690223E-06</v>
      </c>
      <c r="K151" s="179">
        <f t="shared" si="14"/>
        <v>1.0667981555000002E-24</v>
      </c>
      <c r="L151" s="124"/>
      <c r="M151" s="76" t="s">
        <v>136</v>
      </c>
      <c r="N151" s="315"/>
      <c r="O151" s="293"/>
    </row>
    <row r="152" spans="1:15" ht="12" customHeight="1" thickBot="1">
      <c r="A152" s="359"/>
      <c r="B152" s="377"/>
      <c r="C152" s="32"/>
      <c r="D152" s="33">
        <v>1626500000</v>
      </c>
      <c r="E152" s="34">
        <f t="shared" si="16"/>
        <v>1626.5</v>
      </c>
      <c r="F152" s="210">
        <f t="shared" si="18"/>
        <v>1.6265</v>
      </c>
      <c r="G152" s="230" t="s">
        <v>79</v>
      </c>
      <c r="H152" s="23">
        <f t="shared" si="19"/>
        <v>0.18444512757454656</v>
      </c>
      <c r="I152" s="23">
        <f t="shared" si="17"/>
        <v>0.04611128189363664</v>
      </c>
      <c r="J152" s="179">
        <f t="shared" si="15"/>
        <v>6.726666018142949E-06</v>
      </c>
      <c r="K152" s="179">
        <f t="shared" si="14"/>
        <v>1.0777311800750001E-24</v>
      </c>
      <c r="L152" s="124"/>
      <c r="M152" s="3"/>
      <c r="N152" s="316"/>
      <c r="O152" s="293"/>
    </row>
    <row r="153" spans="1:15" ht="20.25" customHeight="1" thickBot="1">
      <c r="A153" s="359"/>
      <c r="B153" s="377"/>
      <c r="C153" s="32"/>
      <c r="D153" s="33">
        <v>1710000000</v>
      </c>
      <c r="E153" s="34">
        <f t="shared" si="16"/>
        <v>1710</v>
      </c>
      <c r="F153" s="210">
        <f t="shared" si="18"/>
        <v>1.71</v>
      </c>
      <c r="G153" s="230" t="s">
        <v>79</v>
      </c>
      <c r="H153" s="23">
        <f t="shared" si="19"/>
        <v>0.17543859649122806</v>
      </c>
      <c r="I153" s="23">
        <f t="shared" si="17"/>
        <v>0.043859649122807015</v>
      </c>
      <c r="J153" s="179">
        <f t="shared" si="15"/>
        <v>7.071994399646138E-06</v>
      </c>
      <c r="K153" s="179">
        <f t="shared" si="14"/>
        <v>1.1330589105000001E-24</v>
      </c>
      <c r="L153" s="123"/>
      <c r="M153" s="50" t="s">
        <v>126</v>
      </c>
      <c r="N153" s="317"/>
      <c r="O153" s="293"/>
    </row>
    <row r="154" spans="1:15" ht="36.75" customHeight="1" thickBot="1">
      <c r="A154" s="359"/>
      <c r="B154" s="377"/>
      <c r="C154" s="32"/>
      <c r="D154" s="33">
        <v>1755000000</v>
      </c>
      <c r="E154" s="34">
        <f t="shared" si="16"/>
        <v>1755</v>
      </c>
      <c r="F154" s="210">
        <f t="shared" si="18"/>
        <v>1.755</v>
      </c>
      <c r="G154" s="230" t="s">
        <v>79</v>
      </c>
      <c r="H154" s="23">
        <f t="shared" si="19"/>
        <v>0.17094017094017094</v>
      </c>
      <c r="I154" s="23">
        <f t="shared" si="17"/>
        <v>0.042735042735042736</v>
      </c>
      <c r="J154" s="179">
        <f t="shared" si="15"/>
        <v>7.258099515426299E-06</v>
      </c>
      <c r="K154" s="179">
        <f t="shared" si="14"/>
        <v>1.1628762502500002E-24</v>
      </c>
      <c r="L154" s="123"/>
      <c r="M154" s="65" t="s">
        <v>128</v>
      </c>
      <c r="N154" s="52" t="s">
        <v>112</v>
      </c>
      <c r="O154" s="293"/>
    </row>
    <row r="155" spans="1:15" ht="13.5" thickBot="1">
      <c r="A155" s="359"/>
      <c r="B155" s="377"/>
      <c r="C155" s="32"/>
      <c r="D155" s="33">
        <v>1805000000</v>
      </c>
      <c r="E155" s="34">
        <f t="shared" si="16"/>
        <v>1805</v>
      </c>
      <c r="F155" s="210">
        <f t="shared" si="18"/>
        <v>1.805</v>
      </c>
      <c r="G155" s="230" t="s">
        <v>79</v>
      </c>
      <c r="H155" s="23">
        <f t="shared" si="19"/>
        <v>0.16620498614958448</v>
      </c>
      <c r="I155" s="23">
        <f t="shared" si="17"/>
        <v>0.04155124653739612</v>
      </c>
      <c r="J155" s="179">
        <f t="shared" si="15"/>
        <v>7.4648829774042565E-06</v>
      </c>
      <c r="K155" s="179">
        <f t="shared" si="14"/>
        <v>1.1960066277500001E-24</v>
      </c>
      <c r="L155" s="124"/>
      <c r="M155" s="144" t="s">
        <v>127</v>
      </c>
      <c r="N155" s="53"/>
      <c r="O155" s="293"/>
    </row>
    <row r="156" spans="1:15" ht="28.5" customHeight="1" thickBot="1">
      <c r="A156" s="359"/>
      <c r="B156" s="377"/>
      <c r="C156" s="32"/>
      <c r="D156" s="33">
        <v>1850000000</v>
      </c>
      <c r="E156" s="34">
        <f t="shared" si="16"/>
        <v>1850</v>
      </c>
      <c r="F156" s="210">
        <f t="shared" si="18"/>
        <v>1.85</v>
      </c>
      <c r="G156" s="230" t="s">
        <v>79</v>
      </c>
      <c r="H156" s="23">
        <f t="shared" si="19"/>
        <v>0.16216216216216217</v>
      </c>
      <c r="I156" s="23">
        <f t="shared" si="17"/>
        <v>0.04054054054054054</v>
      </c>
      <c r="J156" s="179">
        <f t="shared" si="15"/>
        <v>7.650988093184418E-06</v>
      </c>
      <c r="K156" s="179">
        <f t="shared" si="14"/>
        <v>1.2258239675000002E-24</v>
      </c>
      <c r="L156" s="124"/>
      <c r="M156" s="144" t="s">
        <v>129</v>
      </c>
      <c r="N156" s="54"/>
      <c r="O156" s="293"/>
    </row>
    <row r="157" spans="1:15" ht="16.5">
      <c r="A157" s="359"/>
      <c r="B157" s="377"/>
      <c r="C157" s="32"/>
      <c r="D157" s="33">
        <v>1880000000</v>
      </c>
      <c r="E157" s="34">
        <f t="shared" si="16"/>
        <v>1880</v>
      </c>
      <c r="F157" s="210">
        <f t="shared" si="18"/>
        <v>1.88</v>
      </c>
      <c r="G157" s="230" t="s">
        <v>79</v>
      </c>
      <c r="H157" s="23">
        <f t="shared" si="19"/>
        <v>0.1595744680851064</v>
      </c>
      <c r="I157" s="23">
        <f t="shared" si="17"/>
        <v>0.0398936170212766</v>
      </c>
      <c r="J157" s="179">
        <f t="shared" si="15"/>
        <v>7.775058170371192E-06</v>
      </c>
      <c r="K157" s="179">
        <f t="shared" si="14"/>
        <v>1.2457021940000002E-24</v>
      </c>
      <c r="L157" s="124"/>
      <c r="M157" s="48" t="s">
        <v>187</v>
      </c>
      <c r="N157" s="318"/>
      <c r="O157" s="293"/>
    </row>
    <row r="158" spans="1:15" ht="12.75" customHeight="1" thickBot="1">
      <c r="A158" s="359"/>
      <c r="B158" s="377"/>
      <c r="C158" s="32"/>
      <c r="D158" s="33">
        <v>1900000000</v>
      </c>
      <c r="E158" s="34">
        <f t="shared" si="16"/>
        <v>1900</v>
      </c>
      <c r="F158" s="210">
        <f t="shared" si="18"/>
        <v>1.9</v>
      </c>
      <c r="G158" s="230" t="s">
        <v>79</v>
      </c>
      <c r="H158" s="23">
        <f t="shared" si="19"/>
        <v>0.15789473684210525</v>
      </c>
      <c r="I158" s="23">
        <f t="shared" si="17"/>
        <v>0.039473684210526314</v>
      </c>
      <c r="J158" s="179">
        <f t="shared" si="15"/>
        <v>7.857771555162375E-06</v>
      </c>
      <c r="K158" s="179">
        <f t="shared" si="14"/>
        <v>1.2589543450000002E-24</v>
      </c>
      <c r="L158" s="124"/>
      <c r="M158" s="3"/>
      <c r="N158" s="311"/>
      <c r="O158" s="293"/>
    </row>
    <row r="159" spans="1:15" ht="9.75" customHeight="1">
      <c r="A159" s="359"/>
      <c r="B159" s="377"/>
      <c r="C159" s="32"/>
      <c r="D159" s="33">
        <v>1910000000</v>
      </c>
      <c r="E159" s="34">
        <f t="shared" si="16"/>
        <v>1910</v>
      </c>
      <c r="F159" s="210">
        <f t="shared" si="18"/>
        <v>1.91</v>
      </c>
      <c r="G159" s="230" t="s">
        <v>79</v>
      </c>
      <c r="H159" s="23">
        <f t="shared" si="19"/>
        <v>0.15706806282722513</v>
      </c>
      <c r="I159" s="23">
        <f t="shared" si="17"/>
        <v>0.03926701570680628</v>
      </c>
      <c r="J159" s="179">
        <f t="shared" si="15"/>
        <v>7.899128247557966E-06</v>
      </c>
      <c r="K159" s="179">
        <f t="shared" si="14"/>
        <v>1.2655804205000001E-24</v>
      </c>
      <c r="L159" s="123"/>
      <c r="M159" s="71"/>
      <c r="N159" s="306"/>
      <c r="O159" s="293"/>
    </row>
    <row r="160" spans="1:15" ht="12" customHeight="1">
      <c r="A160" s="359"/>
      <c r="B160" s="377"/>
      <c r="C160" s="32"/>
      <c r="D160" s="33">
        <v>1930000000</v>
      </c>
      <c r="E160" s="34">
        <f t="shared" si="16"/>
        <v>1930</v>
      </c>
      <c r="F160" s="210">
        <f t="shared" si="18"/>
        <v>1.93</v>
      </c>
      <c r="G160" s="230" t="s">
        <v>79</v>
      </c>
      <c r="H160" s="23">
        <f t="shared" si="19"/>
        <v>0.15544041450777202</v>
      </c>
      <c r="I160" s="23">
        <f t="shared" si="17"/>
        <v>0.038860103626943004</v>
      </c>
      <c r="J160" s="179">
        <f t="shared" si="15"/>
        <v>7.98184163234915E-06</v>
      </c>
      <c r="K160" s="179">
        <f t="shared" si="14"/>
        <v>1.2788325715000001E-24</v>
      </c>
      <c r="L160" s="123"/>
      <c r="M160" s="72" t="s">
        <v>130</v>
      </c>
      <c r="N160" s="306"/>
      <c r="O160" s="293"/>
    </row>
    <row r="161" spans="1:15" ht="11.25" customHeight="1" thickBot="1">
      <c r="A161" s="359"/>
      <c r="B161" s="377"/>
      <c r="C161" s="32"/>
      <c r="D161" s="33">
        <v>1990000000</v>
      </c>
      <c r="E161" s="34">
        <f t="shared" si="16"/>
        <v>1990</v>
      </c>
      <c r="F161" s="210">
        <f t="shared" si="18"/>
        <v>1.99</v>
      </c>
      <c r="G161" s="230" t="s">
        <v>79</v>
      </c>
      <c r="H161" s="23">
        <f t="shared" si="19"/>
        <v>0.1507537688442211</v>
      </c>
      <c r="I161" s="23">
        <f t="shared" si="17"/>
        <v>0.03768844221105527</v>
      </c>
      <c r="J161" s="179">
        <f t="shared" si="15"/>
        <v>8.229981786722698E-06</v>
      </c>
      <c r="K161" s="179">
        <f t="shared" si="14"/>
        <v>1.3185890245000002E-24</v>
      </c>
      <c r="L161" s="123"/>
      <c r="M161" s="73"/>
      <c r="N161" s="307"/>
      <c r="O161" s="293"/>
    </row>
    <row r="162" spans="1:15" ht="33" customHeight="1">
      <c r="A162" s="359"/>
      <c r="B162" s="377"/>
      <c r="C162" s="32"/>
      <c r="D162" s="33">
        <v>2200000000</v>
      </c>
      <c r="E162" s="34">
        <f t="shared" si="16"/>
        <v>2200</v>
      </c>
      <c r="F162" s="210">
        <f t="shared" si="18"/>
        <v>2.2</v>
      </c>
      <c r="G162" s="230" t="s">
        <v>79</v>
      </c>
      <c r="H162" s="23">
        <f t="shared" si="19"/>
        <v>0.13636363636363635</v>
      </c>
      <c r="I162" s="23">
        <f t="shared" si="17"/>
        <v>0.03409090909090909</v>
      </c>
      <c r="J162" s="179">
        <f t="shared" si="15"/>
        <v>9.098472327030118E-06</v>
      </c>
      <c r="K162" s="179">
        <f t="shared" si="14"/>
        <v>1.4577366100000003E-24</v>
      </c>
      <c r="L162" s="123"/>
      <c r="M162" s="50" t="s">
        <v>27</v>
      </c>
      <c r="N162" s="52" t="s">
        <v>111</v>
      </c>
      <c r="O162" s="293"/>
    </row>
    <row r="163" spans="1:15" ht="12.75" customHeight="1" thickBot="1">
      <c r="A163" s="359"/>
      <c r="B163" s="377"/>
      <c r="C163" s="32"/>
      <c r="D163" s="33">
        <v>2290000000</v>
      </c>
      <c r="E163" s="34">
        <f t="shared" si="16"/>
        <v>2290</v>
      </c>
      <c r="F163" s="210">
        <f t="shared" si="18"/>
        <v>2.29</v>
      </c>
      <c r="G163" s="230" t="s">
        <v>79</v>
      </c>
      <c r="H163" s="23">
        <f t="shared" si="19"/>
        <v>0.13100436681222707</v>
      </c>
      <c r="I163" s="23">
        <f t="shared" si="17"/>
        <v>0.03275109170305677</v>
      </c>
      <c r="J163" s="179">
        <f t="shared" si="15"/>
        <v>9.470682558590442E-06</v>
      </c>
      <c r="K163" s="179">
        <f t="shared" si="14"/>
        <v>1.5173712895000002E-24</v>
      </c>
      <c r="L163" s="123"/>
      <c r="M163" s="73"/>
      <c r="N163" s="54"/>
      <c r="O163" s="282"/>
    </row>
    <row r="164" spans="1:15" ht="9.75">
      <c r="A164" s="359"/>
      <c r="B164" s="377"/>
      <c r="C164" s="32"/>
      <c r="D164" s="33">
        <v>2450000000</v>
      </c>
      <c r="E164" s="34">
        <f t="shared" si="16"/>
        <v>2450</v>
      </c>
      <c r="F164" s="210">
        <f t="shared" si="18"/>
        <v>2.45</v>
      </c>
      <c r="G164" s="230" t="s">
        <v>79</v>
      </c>
      <c r="H164" s="23">
        <f t="shared" si="19"/>
        <v>0.12244897959183673</v>
      </c>
      <c r="I164" s="23">
        <f t="shared" si="17"/>
        <v>0.030612244897959183</v>
      </c>
      <c r="J164" s="179">
        <f t="shared" si="15"/>
        <v>1.0132389636919906E-05</v>
      </c>
      <c r="K164" s="179">
        <f t="shared" si="14"/>
        <v>1.6233884975000002E-24</v>
      </c>
      <c r="L164" s="123"/>
      <c r="M164" s="253" t="s">
        <v>249</v>
      </c>
      <c r="N164" s="319"/>
      <c r="O164" s="299" t="s">
        <v>259</v>
      </c>
    </row>
    <row r="165" spans="1:15" ht="21.75" customHeight="1">
      <c r="A165" s="359"/>
      <c r="B165" s="377"/>
      <c r="C165" s="32"/>
      <c r="D165" s="33">
        <v>2483500000</v>
      </c>
      <c r="E165" s="34">
        <f t="shared" si="16"/>
        <v>2483.5</v>
      </c>
      <c r="F165" s="210">
        <f t="shared" si="18"/>
        <v>2.4835</v>
      </c>
      <c r="G165" s="230" t="s">
        <v>79</v>
      </c>
      <c r="H165" s="23">
        <f t="shared" si="19"/>
        <v>0.12079726192872961</v>
      </c>
      <c r="I165" s="23">
        <f t="shared" si="17"/>
        <v>0.030199315482182403</v>
      </c>
      <c r="J165" s="179">
        <f t="shared" si="15"/>
        <v>1.0270934556445137E-05</v>
      </c>
      <c r="K165" s="179">
        <f t="shared" si="14"/>
        <v>1.6455858504250003E-24</v>
      </c>
      <c r="L165" s="123"/>
      <c r="M165" s="108" t="s">
        <v>135</v>
      </c>
      <c r="N165" s="319"/>
      <c r="O165" s="282"/>
    </row>
    <row r="166" spans="1:15" ht="12.75" customHeight="1">
      <c r="A166" s="359"/>
      <c r="B166" s="377"/>
      <c r="C166" s="32"/>
      <c r="D166" s="33">
        <v>2500000000</v>
      </c>
      <c r="E166" s="34">
        <f t="shared" si="16"/>
        <v>2500</v>
      </c>
      <c r="F166" s="210">
        <f t="shared" si="18"/>
        <v>2.5</v>
      </c>
      <c r="G166" s="230" t="s">
        <v>79</v>
      </c>
      <c r="H166" s="23">
        <f t="shared" si="19"/>
        <v>0.12</v>
      </c>
      <c r="I166" s="23">
        <f t="shared" si="17"/>
        <v>0.03</v>
      </c>
      <c r="J166" s="179">
        <f t="shared" si="15"/>
        <v>1.0339173098897861E-05</v>
      </c>
      <c r="K166" s="179">
        <f t="shared" si="14"/>
        <v>1.656518875E-24</v>
      </c>
      <c r="L166" s="123"/>
      <c r="M166" s="63"/>
      <c r="N166" s="319"/>
      <c r="O166" s="282"/>
    </row>
    <row r="167" spans="1:15" ht="14.25" customHeight="1">
      <c r="A167" s="359"/>
      <c r="B167" s="377"/>
      <c r="C167" s="32"/>
      <c r="D167" s="33">
        <v>2700000000</v>
      </c>
      <c r="E167" s="34">
        <f t="shared" si="16"/>
        <v>2700</v>
      </c>
      <c r="F167" s="210">
        <f t="shared" si="18"/>
        <v>2.7</v>
      </c>
      <c r="G167" s="230" t="s">
        <v>79</v>
      </c>
      <c r="H167" s="23">
        <f t="shared" si="19"/>
        <v>0.1111111111111111</v>
      </c>
      <c r="I167" s="23">
        <f t="shared" si="17"/>
        <v>0.027777777777777776</v>
      </c>
      <c r="J167" s="179">
        <f t="shared" si="15"/>
        <v>1.1166306946809691E-05</v>
      </c>
      <c r="K167" s="179">
        <f t="shared" si="14"/>
        <v>1.7890403850000003E-24</v>
      </c>
      <c r="L167" s="123"/>
      <c r="M167" s="69" t="s">
        <v>172</v>
      </c>
      <c r="N167" s="320"/>
      <c r="O167" s="282"/>
    </row>
    <row r="168" spans="1:15" ht="18.75" customHeight="1" thickBot="1">
      <c r="A168" s="359"/>
      <c r="B168" s="378"/>
      <c r="C168" s="32"/>
      <c r="D168" s="35">
        <v>3000000000</v>
      </c>
      <c r="E168" s="36">
        <f t="shared" si="16"/>
        <v>3000</v>
      </c>
      <c r="F168" s="211">
        <f t="shared" si="18"/>
        <v>3</v>
      </c>
      <c r="G168" s="231" t="s">
        <v>79</v>
      </c>
      <c r="H168" s="162">
        <f t="shared" si="19"/>
        <v>0.1</v>
      </c>
      <c r="I168" s="162">
        <f t="shared" si="17"/>
        <v>0.025</v>
      </c>
      <c r="J168" s="182">
        <f t="shared" si="15"/>
        <v>1.2407007718677434E-05</v>
      </c>
      <c r="K168" s="182">
        <f t="shared" si="14"/>
        <v>1.9878226500000004E-24</v>
      </c>
      <c r="L168" s="125"/>
      <c r="M168" s="70" t="s">
        <v>153</v>
      </c>
      <c r="N168" s="307"/>
      <c r="O168" s="300"/>
    </row>
    <row r="169" spans="1:15" ht="38.25" customHeight="1">
      <c r="A169" s="359"/>
      <c r="B169" s="257"/>
      <c r="C169" s="29"/>
      <c r="D169" s="30">
        <v>3100000000</v>
      </c>
      <c r="E169" s="31">
        <f t="shared" si="16"/>
        <v>3100</v>
      </c>
      <c r="F169" s="212">
        <f t="shared" si="18"/>
        <v>3.1</v>
      </c>
      <c r="G169" s="232" t="s">
        <v>79</v>
      </c>
      <c r="H169" s="163">
        <f t="shared" si="19"/>
        <v>0.0967741935483871</v>
      </c>
      <c r="I169" s="163">
        <f t="shared" si="17"/>
        <v>0.024193548387096774</v>
      </c>
      <c r="J169" s="178">
        <f t="shared" si="15"/>
        <v>1.282057464263335E-05</v>
      </c>
      <c r="K169" s="178">
        <f t="shared" si="14"/>
        <v>2.0540834050000003E-24</v>
      </c>
      <c r="L169" s="164"/>
      <c r="M169" s="165" t="s">
        <v>29</v>
      </c>
      <c r="N169" s="52" t="s">
        <v>28</v>
      </c>
      <c r="O169" s="281"/>
    </row>
    <row r="170" spans="1:15" ht="9.75">
      <c r="A170" s="359"/>
      <c r="B170" s="258"/>
      <c r="C170" s="32"/>
      <c r="D170" s="33">
        <v>3650000000</v>
      </c>
      <c r="E170" s="34">
        <f t="shared" si="16"/>
        <v>3650</v>
      </c>
      <c r="F170" s="210">
        <f t="shared" si="18"/>
        <v>3.65</v>
      </c>
      <c r="G170" s="230" t="s">
        <v>79</v>
      </c>
      <c r="H170" s="23">
        <f t="shared" si="19"/>
        <v>0.0821917808219178</v>
      </c>
      <c r="I170" s="23">
        <f t="shared" si="17"/>
        <v>0.02054794520547945</v>
      </c>
      <c r="J170" s="179">
        <f t="shared" si="15"/>
        <v>1.5095192724390878E-05</v>
      </c>
      <c r="K170" s="179">
        <f t="shared" si="14"/>
        <v>2.4185175575000003E-24</v>
      </c>
      <c r="L170" s="123"/>
      <c r="M170" s="121"/>
      <c r="N170" s="53"/>
      <c r="O170" s="282"/>
    </row>
    <row r="171" spans="1:15" ht="21.75" customHeight="1" thickBot="1">
      <c r="A171" s="359"/>
      <c r="B171" s="258"/>
      <c r="C171" s="32"/>
      <c r="D171" s="33">
        <v>4000000000</v>
      </c>
      <c r="E171" s="34">
        <f t="shared" si="16"/>
        <v>4000</v>
      </c>
      <c r="F171" s="210">
        <f>D171/1000000000</f>
        <v>4</v>
      </c>
      <c r="G171" s="230" t="s">
        <v>79</v>
      </c>
      <c r="H171" s="23">
        <f>$D$1/D171</f>
        <v>0.075</v>
      </c>
      <c r="I171" s="23">
        <f t="shared" si="17"/>
        <v>0.01875</v>
      </c>
      <c r="J171" s="179">
        <f>($F$1/$H$1)*D171</f>
        <v>1.654267695823658E-05</v>
      </c>
      <c r="K171" s="179">
        <f>($F$1)*D171</f>
        <v>2.6504302E-24</v>
      </c>
      <c r="L171" s="123"/>
      <c r="M171" s="4" t="s">
        <v>191</v>
      </c>
      <c r="N171" s="54"/>
      <c r="O171" s="282"/>
    </row>
    <row r="172" spans="1:15" ht="29.25" customHeight="1">
      <c r="A172" s="359"/>
      <c r="B172" s="258"/>
      <c r="C172" s="32"/>
      <c r="D172" s="33">
        <v>4400000000</v>
      </c>
      <c r="E172" s="34">
        <f t="shared" si="16"/>
        <v>4400</v>
      </c>
      <c r="F172" s="210">
        <f t="shared" si="18"/>
        <v>4.4</v>
      </c>
      <c r="G172" s="230" t="s">
        <v>79</v>
      </c>
      <c r="H172" s="23">
        <f t="shared" si="19"/>
        <v>0.06818181818181818</v>
      </c>
      <c r="I172" s="23">
        <f t="shared" si="17"/>
        <v>0.017045454545454544</v>
      </c>
      <c r="J172" s="179">
        <f t="shared" si="15"/>
        <v>1.8196944654060237E-05</v>
      </c>
      <c r="K172" s="179">
        <f t="shared" si="14"/>
        <v>2.9154732200000005E-24</v>
      </c>
      <c r="L172" s="123"/>
      <c r="M172" s="51" t="s">
        <v>30</v>
      </c>
      <c r="N172" s="52" t="s">
        <v>113</v>
      </c>
      <c r="O172" s="282"/>
    </row>
    <row r="173" spans="1:15" ht="10.5" thickBot="1">
      <c r="A173" s="359"/>
      <c r="B173" s="258"/>
      <c r="C173" s="32"/>
      <c r="D173" s="33">
        <v>4490000000</v>
      </c>
      <c r="E173" s="34">
        <f t="shared" si="16"/>
        <v>4490</v>
      </c>
      <c r="F173" s="210">
        <f t="shared" si="18"/>
        <v>4.49</v>
      </c>
      <c r="G173" s="230" t="s">
        <v>79</v>
      </c>
      <c r="H173" s="23">
        <f t="shared" si="19"/>
        <v>0.066815144766147</v>
      </c>
      <c r="I173" s="23">
        <f t="shared" si="17"/>
        <v>0.01670378619153675</v>
      </c>
      <c r="J173" s="179">
        <f t="shared" si="15"/>
        <v>1.856915488562056E-05</v>
      </c>
      <c r="K173" s="179">
        <f t="shared" si="14"/>
        <v>2.9751078995000003E-24</v>
      </c>
      <c r="L173" s="123"/>
      <c r="M173" s="5"/>
      <c r="N173" s="54"/>
      <c r="O173" s="282"/>
    </row>
    <row r="174" spans="1:15" ht="12" customHeight="1" thickBot="1">
      <c r="A174" s="359"/>
      <c r="B174" s="258"/>
      <c r="C174" s="32"/>
      <c r="D174" s="33">
        <v>5000000000</v>
      </c>
      <c r="E174" s="34">
        <f t="shared" si="16"/>
        <v>5000</v>
      </c>
      <c r="F174" s="210">
        <f t="shared" si="18"/>
        <v>5</v>
      </c>
      <c r="G174" s="230" t="s">
        <v>79</v>
      </c>
      <c r="H174" s="23">
        <f t="shared" si="19"/>
        <v>0.06</v>
      </c>
      <c r="I174" s="23">
        <f t="shared" si="17"/>
        <v>0.015</v>
      </c>
      <c r="J174" s="179">
        <f t="shared" si="15"/>
        <v>2.0678346197795723E-05</v>
      </c>
      <c r="K174" s="179">
        <f t="shared" si="14"/>
        <v>3.31303775E-24</v>
      </c>
      <c r="L174" s="123"/>
      <c r="M174" s="28" t="s">
        <v>173</v>
      </c>
      <c r="N174" s="308"/>
      <c r="O174" s="282"/>
    </row>
    <row r="175" spans="1:15" ht="24.75" customHeight="1">
      <c r="A175" s="359"/>
      <c r="B175" s="258"/>
      <c r="C175" s="32"/>
      <c r="D175" s="33">
        <v>5091000000</v>
      </c>
      <c r="E175" s="34">
        <f t="shared" si="16"/>
        <v>5091</v>
      </c>
      <c r="F175" s="210">
        <f t="shared" si="18"/>
        <v>5.091</v>
      </c>
      <c r="G175" s="230" t="s">
        <v>79</v>
      </c>
      <c r="H175" s="23">
        <f t="shared" si="19"/>
        <v>0.05892751915144372</v>
      </c>
      <c r="I175" s="23">
        <f t="shared" si="17"/>
        <v>0.01473187978786093</v>
      </c>
      <c r="J175" s="179">
        <f t="shared" si="15"/>
        <v>2.1054692098595606E-05</v>
      </c>
      <c r="K175" s="179">
        <f t="shared" si="14"/>
        <v>3.37333503705E-24</v>
      </c>
      <c r="L175" s="124"/>
      <c r="M175" s="76" t="s">
        <v>174</v>
      </c>
      <c r="N175" s="308"/>
      <c r="O175" s="282"/>
    </row>
    <row r="176" spans="1:15" ht="24.75" customHeight="1">
      <c r="A176" s="359"/>
      <c r="B176" s="258"/>
      <c r="C176" s="32"/>
      <c r="D176" s="33">
        <v>5200000000</v>
      </c>
      <c r="E176" s="34">
        <f t="shared" si="16"/>
        <v>5200</v>
      </c>
      <c r="F176" s="210">
        <f t="shared" si="18"/>
        <v>5.2</v>
      </c>
      <c r="G176" s="230" t="s">
        <v>79</v>
      </c>
      <c r="H176" s="23">
        <f t="shared" si="19"/>
        <v>0.057692307692307696</v>
      </c>
      <c r="I176" s="23">
        <f t="shared" si="17"/>
        <v>0.014423076923076924</v>
      </c>
      <c r="J176" s="179">
        <f t="shared" si="15"/>
        <v>2.1505480045707553E-05</v>
      </c>
      <c r="K176" s="179">
        <f t="shared" si="14"/>
        <v>3.44555926E-24</v>
      </c>
      <c r="L176" s="124"/>
      <c r="M176" s="254"/>
      <c r="N176" s="308"/>
      <c r="O176" s="282"/>
    </row>
    <row r="177" spans="1:15" ht="12.75" customHeight="1" thickBot="1">
      <c r="A177" s="359"/>
      <c r="B177" s="258"/>
      <c r="C177" s="32"/>
      <c r="D177" s="33">
        <v>5250000000</v>
      </c>
      <c r="E177" s="34">
        <f t="shared" si="16"/>
        <v>5250</v>
      </c>
      <c r="F177" s="210">
        <f t="shared" si="18"/>
        <v>5.25</v>
      </c>
      <c r="G177" s="230" t="s">
        <v>79</v>
      </c>
      <c r="H177" s="23">
        <f t="shared" si="19"/>
        <v>0.05714285714285714</v>
      </c>
      <c r="I177" s="23">
        <f t="shared" si="17"/>
        <v>0.014285714285714285</v>
      </c>
      <c r="J177" s="179">
        <f t="shared" si="15"/>
        <v>2.1712263507685512E-05</v>
      </c>
      <c r="K177" s="179">
        <f t="shared" si="14"/>
        <v>3.4786896375E-24</v>
      </c>
      <c r="L177" s="124"/>
      <c r="M177" s="146"/>
      <c r="N177" s="308"/>
      <c r="O177" s="282"/>
    </row>
    <row r="178" spans="1:15" ht="19.5" customHeight="1">
      <c r="A178" s="359"/>
      <c r="B178" s="258"/>
      <c r="C178" s="32"/>
      <c r="D178" s="33">
        <v>5300000000</v>
      </c>
      <c r="E178" s="34">
        <f t="shared" si="16"/>
        <v>5300</v>
      </c>
      <c r="F178" s="210">
        <f t="shared" si="18"/>
        <v>5.3</v>
      </c>
      <c r="G178" s="230" t="s">
        <v>79</v>
      </c>
      <c r="H178" s="23">
        <f t="shared" si="19"/>
        <v>0.05660377358490566</v>
      </c>
      <c r="I178" s="23">
        <f t="shared" si="17"/>
        <v>0.014150943396226415</v>
      </c>
      <c r="J178" s="179">
        <f t="shared" si="15"/>
        <v>2.1919046969663467E-05</v>
      </c>
      <c r="K178" s="179">
        <f t="shared" si="14"/>
        <v>3.5118200150000004E-24</v>
      </c>
      <c r="L178" s="124"/>
      <c r="M178" s="48" t="s">
        <v>250</v>
      </c>
      <c r="N178" s="320"/>
      <c r="O178" s="282"/>
    </row>
    <row r="179" spans="1:15" ht="13.5" customHeight="1" thickBot="1">
      <c r="A179" s="359"/>
      <c r="B179" s="258"/>
      <c r="C179" s="32"/>
      <c r="D179" s="33">
        <v>5775000000</v>
      </c>
      <c r="E179" s="34">
        <f t="shared" si="16"/>
        <v>5775</v>
      </c>
      <c r="F179" s="210">
        <f t="shared" si="18"/>
        <v>5.775</v>
      </c>
      <c r="G179" s="230" t="s">
        <v>79</v>
      </c>
      <c r="H179" s="23">
        <f t="shared" si="19"/>
        <v>0.05194805194805195</v>
      </c>
      <c r="I179" s="23">
        <f t="shared" si="17"/>
        <v>0.012987012987012988</v>
      </c>
      <c r="J179" s="179">
        <f t="shared" si="15"/>
        <v>2.388348985845406E-05</v>
      </c>
      <c r="K179" s="179">
        <f t="shared" si="14"/>
        <v>3.8265586012500006E-24</v>
      </c>
      <c r="L179" s="124"/>
      <c r="M179" s="251"/>
      <c r="N179" s="320"/>
      <c r="O179" s="282"/>
    </row>
    <row r="180" spans="1:15" ht="21.75" customHeight="1" thickBot="1">
      <c r="A180" s="359"/>
      <c r="B180" s="258"/>
      <c r="C180" s="32"/>
      <c r="D180" s="33">
        <v>6000000000</v>
      </c>
      <c r="E180" s="34">
        <f t="shared" si="16"/>
        <v>6000</v>
      </c>
      <c r="F180" s="210">
        <f>D180/1000000000</f>
        <v>6</v>
      </c>
      <c r="G180" s="230" t="s">
        <v>79</v>
      </c>
      <c r="H180" s="23">
        <f>$D$1/D180</f>
        <v>0.05</v>
      </c>
      <c r="I180" s="23">
        <f t="shared" si="17"/>
        <v>0.0125</v>
      </c>
      <c r="J180" s="179">
        <f>($F$1/$H$1)*D180</f>
        <v>2.481401543735487E-05</v>
      </c>
      <c r="K180" s="179">
        <f>($F$1)*D180</f>
        <v>3.975645300000001E-24</v>
      </c>
      <c r="L180" s="124"/>
      <c r="M180" s="196" t="s">
        <v>192</v>
      </c>
      <c r="N180" s="320"/>
      <c r="O180" s="282"/>
    </row>
    <row r="181" spans="1:15" ht="24.75" customHeight="1">
      <c r="A181" s="359"/>
      <c r="B181" s="258"/>
      <c r="C181" s="32"/>
      <c r="D181" s="33">
        <v>6875000000</v>
      </c>
      <c r="E181" s="34">
        <f t="shared" si="16"/>
        <v>6875</v>
      </c>
      <c r="F181" s="210">
        <f t="shared" si="18"/>
        <v>6.875</v>
      </c>
      <c r="G181" s="230" t="s">
        <v>79</v>
      </c>
      <c r="H181" s="23">
        <f t="shared" si="19"/>
        <v>0.04363636363636364</v>
      </c>
      <c r="I181" s="23">
        <f t="shared" si="17"/>
        <v>0.01090909090909091</v>
      </c>
      <c r="J181" s="179">
        <f t="shared" si="15"/>
        <v>2.843272602196912E-05</v>
      </c>
      <c r="K181" s="179">
        <f t="shared" si="14"/>
        <v>4.5554269062500006E-24</v>
      </c>
      <c r="L181" s="124"/>
      <c r="M181" s="76" t="s">
        <v>175</v>
      </c>
      <c r="N181" s="320"/>
      <c r="O181" s="282"/>
    </row>
    <row r="182" spans="1:15" ht="21.75" customHeight="1" thickBot="1">
      <c r="A182" s="359"/>
      <c r="B182" s="258"/>
      <c r="C182" s="32"/>
      <c r="D182" s="33">
        <v>7055000000</v>
      </c>
      <c r="E182" s="34">
        <f t="shared" si="16"/>
        <v>7055</v>
      </c>
      <c r="F182" s="210">
        <f t="shared" si="18"/>
        <v>7.055</v>
      </c>
      <c r="G182" s="230" t="s">
        <v>79</v>
      </c>
      <c r="H182" s="23">
        <f t="shared" si="19"/>
        <v>0.042523033309709427</v>
      </c>
      <c r="I182" s="23">
        <f t="shared" si="17"/>
        <v>0.010630758327427357</v>
      </c>
      <c r="J182" s="179">
        <f t="shared" si="15"/>
        <v>2.9177146485089767E-05</v>
      </c>
      <c r="K182" s="179">
        <f t="shared" si="14"/>
        <v>4.674696265250001E-24</v>
      </c>
      <c r="L182" s="124"/>
      <c r="M182" s="3"/>
      <c r="N182" s="320" t="s">
        <v>193</v>
      </c>
      <c r="O182" s="282"/>
    </row>
    <row r="183" spans="1:15" ht="15.75">
      <c r="A183" s="359"/>
      <c r="B183" s="258"/>
      <c r="C183" s="32"/>
      <c r="D183" s="33">
        <v>8000000000</v>
      </c>
      <c r="E183" s="34">
        <f t="shared" si="16"/>
        <v>8000</v>
      </c>
      <c r="F183" s="210">
        <f t="shared" si="18"/>
        <v>8</v>
      </c>
      <c r="G183" s="230" t="s">
        <v>79</v>
      </c>
      <c r="H183" s="23">
        <f t="shared" si="19"/>
        <v>0.0375</v>
      </c>
      <c r="I183" s="23">
        <f t="shared" si="17"/>
        <v>0.009375</v>
      </c>
      <c r="J183" s="179">
        <f t="shared" si="15"/>
        <v>3.308535391647316E-05</v>
      </c>
      <c r="K183" s="179">
        <f t="shared" si="14"/>
        <v>5.3008604E-24</v>
      </c>
      <c r="L183" s="123"/>
      <c r="M183" s="118" t="s">
        <v>251</v>
      </c>
      <c r="N183" s="306" t="s">
        <v>194</v>
      </c>
      <c r="O183" s="282"/>
    </row>
    <row r="184" spans="1:15" ht="20.25">
      <c r="A184" s="359"/>
      <c r="B184" s="258"/>
      <c r="C184" s="32" t="s">
        <v>228</v>
      </c>
      <c r="D184" s="33">
        <v>10000000000</v>
      </c>
      <c r="E184" s="34">
        <f t="shared" si="16"/>
        <v>10000</v>
      </c>
      <c r="F184" s="210">
        <f t="shared" si="18"/>
        <v>10</v>
      </c>
      <c r="G184" s="230" t="s">
        <v>79</v>
      </c>
      <c r="H184" s="23">
        <f t="shared" si="19"/>
        <v>0.03</v>
      </c>
      <c r="I184" s="23">
        <f t="shared" si="17"/>
        <v>0.0075</v>
      </c>
      <c r="J184" s="179">
        <f t="shared" si="15"/>
        <v>4.1356692395591445E-05</v>
      </c>
      <c r="K184" s="179">
        <f t="shared" si="14"/>
        <v>6.6260755E-24</v>
      </c>
      <c r="L184" s="123"/>
      <c r="M184" s="4"/>
      <c r="N184" s="306"/>
      <c r="O184" s="282"/>
    </row>
    <row r="185" spans="1:15" ht="22.5" customHeight="1">
      <c r="A185" s="359"/>
      <c r="B185" s="258"/>
      <c r="C185" s="197" t="s">
        <v>227</v>
      </c>
      <c r="D185" s="33">
        <v>11000000000</v>
      </c>
      <c r="E185" s="34">
        <f t="shared" si="16"/>
        <v>11000</v>
      </c>
      <c r="F185" s="210">
        <f t="shared" si="18"/>
        <v>11</v>
      </c>
      <c r="G185" s="230" t="s">
        <v>79</v>
      </c>
      <c r="H185" s="23">
        <f t="shared" si="19"/>
        <v>0.02727272727272727</v>
      </c>
      <c r="I185" s="23">
        <f t="shared" si="17"/>
        <v>0.006818181818181818</v>
      </c>
      <c r="J185" s="179">
        <f t="shared" si="15"/>
        <v>4.5492361635150595E-05</v>
      </c>
      <c r="K185" s="179">
        <f t="shared" si="14"/>
        <v>7.28868305E-24</v>
      </c>
      <c r="L185" s="123"/>
      <c r="M185" s="51" t="s">
        <v>195</v>
      </c>
      <c r="N185" s="306"/>
      <c r="O185" s="282"/>
    </row>
    <row r="186" spans="1:15" ht="12" customHeight="1">
      <c r="A186" s="359"/>
      <c r="B186" s="258"/>
      <c r="C186" s="32"/>
      <c r="D186" s="33">
        <v>12400000000</v>
      </c>
      <c r="E186" s="34">
        <f t="shared" si="16"/>
        <v>12400</v>
      </c>
      <c r="F186" s="210">
        <f t="shared" si="18"/>
        <v>12.4</v>
      </c>
      <c r="G186" s="230" t="s">
        <v>79</v>
      </c>
      <c r="H186" s="23">
        <f t="shared" si="19"/>
        <v>0.024193548387096774</v>
      </c>
      <c r="I186" s="23">
        <f t="shared" si="17"/>
        <v>0.006048387096774193</v>
      </c>
      <c r="J186" s="179">
        <f t="shared" si="15"/>
        <v>5.12822985705334E-05</v>
      </c>
      <c r="K186" s="179">
        <f t="shared" si="14"/>
        <v>8.216333620000001E-24</v>
      </c>
      <c r="L186" s="123"/>
      <c r="M186" s="28" t="s">
        <v>177</v>
      </c>
      <c r="N186" s="306"/>
      <c r="O186" s="282"/>
    </row>
    <row r="187" spans="1:15" ht="19.5" customHeight="1">
      <c r="A187" s="359"/>
      <c r="B187" s="258"/>
      <c r="C187" s="32"/>
      <c r="D187" s="33">
        <v>14000000000</v>
      </c>
      <c r="E187" s="34">
        <f t="shared" si="16"/>
        <v>14000</v>
      </c>
      <c r="F187" s="210">
        <f>D187/1000000000</f>
        <v>14</v>
      </c>
      <c r="G187" s="230" t="s">
        <v>79</v>
      </c>
      <c r="H187" s="23">
        <f>$D$1/D187</f>
        <v>0.02142857142857143</v>
      </c>
      <c r="I187" s="23">
        <f t="shared" si="17"/>
        <v>0.005357142857142857</v>
      </c>
      <c r="J187" s="179">
        <f>($F$1/$H$1)*D187</f>
        <v>5.789936935382803E-05</v>
      </c>
      <c r="K187" s="179">
        <f>($F$1)*D187</f>
        <v>9.276505700000001E-24</v>
      </c>
      <c r="L187" s="123"/>
      <c r="M187" s="70" t="s">
        <v>196</v>
      </c>
      <c r="N187" s="306"/>
      <c r="O187" s="282"/>
    </row>
    <row r="188" spans="1:15" ht="12.75" customHeight="1" thickBot="1">
      <c r="A188" s="359"/>
      <c r="B188" s="258"/>
      <c r="C188" s="32"/>
      <c r="D188" s="33">
        <v>18000000000</v>
      </c>
      <c r="E188" s="34">
        <f t="shared" si="16"/>
        <v>18000</v>
      </c>
      <c r="F188" s="210">
        <f t="shared" si="18"/>
        <v>18</v>
      </c>
      <c r="G188" s="230" t="s">
        <v>79</v>
      </c>
      <c r="H188" s="23">
        <f t="shared" si="19"/>
        <v>0.016666666666666666</v>
      </c>
      <c r="I188" s="23">
        <f t="shared" si="17"/>
        <v>0.004166666666666667</v>
      </c>
      <c r="J188" s="179">
        <f t="shared" si="15"/>
        <v>7.44420463120646E-05</v>
      </c>
      <c r="K188" s="179">
        <f t="shared" si="14"/>
        <v>1.1926935900000002E-23</v>
      </c>
      <c r="L188" s="123"/>
      <c r="M188" s="74" t="s">
        <v>178</v>
      </c>
      <c r="N188" s="306"/>
      <c r="O188" s="282"/>
    </row>
    <row r="189" spans="1:15" ht="11.25" customHeight="1">
      <c r="A189" s="359"/>
      <c r="B189" s="258"/>
      <c r="C189" s="32"/>
      <c r="D189" s="33">
        <v>18800000000</v>
      </c>
      <c r="E189" s="34">
        <f t="shared" si="16"/>
        <v>18800</v>
      </c>
      <c r="F189" s="210">
        <f t="shared" si="18"/>
        <v>18.8</v>
      </c>
      <c r="G189" s="230" t="s">
        <v>79</v>
      </c>
      <c r="H189" s="23">
        <f t="shared" si="19"/>
        <v>0.015957446808510637</v>
      </c>
      <c r="I189" s="23">
        <f t="shared" si="17"/>
        <v>0.003989361702127659</v>
      </c>
      <c r="J189" s="179">
        <f t="shared" si="15"/>
        <v>7.775058170371193E-05</v>
      </c>
      <c r="K189" s="179">
        <f t="shared" si="14"/>
        <v>1.2457021940000001E-23</v>
      </c>
      <c r="L189" s="124"/>
      <c r="M189" s="255" t="s">
        <v>131</v>
      </c>
      <c r="N189" s="311"/>
      <c r="O189" s="282"/>
    </row>
    <row r="190" spans="1:15" ht="11.25" customHeight="1" thickBot="1">
      <c r="A190" s="359"/>
      <c r="B190" s="258"/>
      <c r="C190" s="32"/>
      <c r="D190" s="33">
        <v>19300000000</v>
      </c>
      <c r="E190" s="34">
        <f t="shared" si="16"/>
        <v>19300</v>
      </c>
      <c r="F190" s="210">
        <f t="shared" si="18"/>
        <v>19.3</v>
      </c>
      <c r="G190" s="230" t="s">
        <v>79</v>
      </c>
      <c r="H190" s="23">
        <f t="shared" si="19"/>
        <v>0.015544041450777202</v>
      </c>
      <c r="I190" s="23">
        <f t="shared" si="17"/>
        <v>0.0038860103626943004</v>
      </c>
      <c r="J190" s="179">
        <f t="shared" si="15"/>
        <v>7.98184163234915E-05</v>
      </c>
      <c r="K190" s="179">
        <f t="shared" si="14"/>
        <v>1.2788325715000002E-23</v>
      </c>
      <c r="L190" s="124"/>
      <c r="M190" s="251"/>
      <c r="N190" s="311"/>
      <c r="O190" s="282"/>
    </row>
    <row r="191" spans="1:15" ht="19.5" customHeight="1">
      <c r="A191" s="359"/>
      <c r="B191" s="258"/>
      <c r="C191" s="32"/>
      <c r="D191" s="33">
        <v>19400000000</v>
      </c>
      <c r="E191" s="34">
        <f t="shared" si="16"/>
        <v>19400</v>
      </c>
      <c r="F191" s="210">
        <f t="shared" si="18"/>
        <v>19.4</v>
      </c>
      <c r="G191" s="230" t="s">
        <v>79</v>
      </c>
      <c r="H191" s="23">
        <f t="shared" si="19"/>
        <v>0.015463917525773196</v>
      </c>
      <c r="I191" s="23">
        <f t="shared" si="17"/>
        <v>0.003865979381443299</v>
      </c>
      <c r="J191" s="179">
        <f t="shared" si="15"/>
        <v>8.023198324744741E-05</v>
      </c>
      <c r="K191" s="179">
        <f t="shared" si="14"/>
        <v>1.2854586470000001E-23</v>
      </c>
      <c r="L191" s="123"/>
      <c r="M191" s="79" t="s">
        <v>134</v>
      </c>
      <c r="N191" s="306"/>
      <c r="O191" s="282"/>
    </row>
    <row r="192" spans="1:15" ht="9.75" customHeight="1">
      <c r="A192" s="359"/>
      <c r="B192" s="258"/>
      <c r="C192" s="32"/>
      <c r="D192" s="33">
        <v>19600000000</v>
      </c>
      <c r="E192" s="34">
        <f t="shared" si="16"/>
        <v>19600</v>
      </c>
      <c r="F192" s="210">
        <f t="shared" si="18"/>
        <v>19.6</v>
      </c>
      <c r="G192" s="230" t="s">
        <v>79</v>
      </c>
      <c r="H192" s="23">
        <f t="shared" si="19"/>
        <v>0.015306122448979591</v>
      </c>
      <c r="I192" s="23">
        <f t="shared" si="17"/>
        <v>0.003826530612244898</v>
      </c>
      <c r="J192" s="179">
        <f t="shared" si="15"/>
        <v>8.105911709535924E-05</v>
      </c>
      <c r="K192" s="179">
        <f t="shared" si="14"/>
        <v>1.2987107980000002E-23</v>
      </c>
      <c r="L192" s="123"/>
      <c r="M192" s="5"/>
      <c r="N192" s="306"/>
      <c r="O192" s="282"/>
    </row>
    <row r="193" spans="1:15" ht="26.25" customHeight="1">
      <c r="A193" s="359"/>
      <c r="B193" s="258"/>
      <c r="C193" s="32"/>
      <c r="D193" s="33">
        <v>20000000000</v>
      </c>
      <c r="E193" s="34">
        <f t="shared" si="16"/>
        <v>20000</v>
      </c>
      <c r="F193" s="210">
        <f>D193/1000000000</f>
        <v>20</v>
      </c>
      <c r="G193" s="230" t="s">
        <v>79</v>
      </c>
      <c r="H193" s="23">
        <f>$D$1/D193</f>
        <v>0.015</v>
      </c>
      <c r="I193" s="23">
        <f t="shared" si="17"/>
        <v>0.00375</v>
      </c>
      <c r="J193" s="179">
        <f>($F$1/$H$1)*D193</f>
        <v>8.271338479118289E-05</v>
      </c>
      <c r="K193" s="179">
        <f>($F$1)*D193</f>
        <v>1.3252151E-23</v>
      </c>
      <c r="M193" s="123" t="s">
        <v>197</v>
      </c>
      <c r="N193" s="321" t="s">
        <v>198</v>
      </c>
      <c r="O193" s="282"/>
    </row>
    <row r="194" spans="1:15" ht="9.75" customHeight="1">
      <c r="A194" s="359"/>
      <c r="B194" s="258"/>
      <c r="C194" s="32"/>
      <c r="D194" s="33">
        <v>26400000000</v>
      </c>
      <c r="E194" s="34">
        <f t="shared" si="16"/>
        <v>26400</v>
      </c>
      <c r="F194" s="210">
        <f t="shared" si="18"/>
        <v>26.4</v>
      </c>
      <c r="G194" s="230" t="s">
        <v>79</v>
      </c>
      <c r="H194" s="23">
        <f t="shared" si="19"/>
        <v>0.011363636363636364</v>
      </c>
      <c r="I194" s="23">
        <f t="shared" si="17"/>
        <v>0.002840909090909091</v>
      </c>
      <c r="J194" s="179">
        <f t="shared" si="15"/>
        <v>0.00010918166792436142</v>
      </c>
      <c r="K194" s="179">
        <f t="shared" si="14"/>
        <v>1.749283932E-23</v>
      </c>
      <c r="L194" s="123"/>
      <c r="M194" s="28" t="s">
        <v>176</v>
      </c>
      <c r="N194" s="306"/>
      <c r="O194" s="282"/>
    </row>
    <row r="195" spans="1:15" ht="9.75" customHeight="1">
      <c r="A195" s="359"/>
      <c r="B195" s="258"/>
      <c r="C195" s="32"/>
      <c r="D195" s="33">
        <v>28600000000</v>
      </c>
      <c r="E195" s="34">
        <f t="shared" si="16"/>
        <v>28600</v>
      </c>
      <c r="F195" s="210">
        <f t="shared" si="18"/>
        <v>28.6</v>
      </c>
      <c r="G195" s="230" t="s">
        <v>79</v>
      </c>
      <c r="H195" s="23">
        <f t="shared" si="19"/>
        <v>0.01048951048951049</v>
      </c>
      <c r="I195" s="23">
        <f t="shared" si="17"/>
        <v>0.0026223776223776225</v>
      </c>
      <c r="J195" s="179">
        <f t="shared" si="15"/>
        <v>0.00011828014025139154</v>
      </c>
      <c r="K195" s="179">
        <f t="shared" si="14"/>
        <v>1.8950575930000004E-23</v>
      </c>
      <c r="L195" s="123"/>
      <c r="M195" s="77" t="s">
        <v>132</v>
      </c>
      <c r="N195" s="307"/>
      <c r="O195" s="282"/>
    </row>
    <row r="196" spans="1:15" ht="9.75" customHeight="1">
      <c r="A196" s="359"/>
      <c r="B196" s="258"/>
      <c r="C196" s="32"/>
      <c r="D196" s="33">
        <v>29100000000</v>
      </c>
      <c r="E196" s="34">
        <f t="shared" si="16"/>
        <v>29100</v>
      </c>
      <c r="F196" s="210">
        <f t="shared" si="18"/>
        <v>29.1</v>
      </c>
      <c r="G196" s="230" t="s">
        <v>79</v>
      </c>
      <c r="H196" s="23">
        <f t="shared" si="19"/>
        <v>0.010309278350515464</v>
      </c>
      <c r="I196" s="23">
        <f t="shared" si="17"/>
        <v>0.002577319587628866</v>
      </c>
      <c r="J196" s="179">
        <f t="shared" si="15"/>
        <v>0.00012034797487117111</v>
      </c>
      <c r="K196" s="179">
        <f t="shared" si="14"/>
        <v>1.9281879705000004E-23</v>
      </c>
      <c r="L196" s="123"/>
      <c r="M196" s="78" t="s">
        <v>133</v>
      </c>
      <c r="N196" s="307"/>
      <c r="O196" s="282"/>
    </row>
    <row r="197" spans="1:15" ht="9.75" customHeight="1">
      <c r="A197" s="359"/>
      <c r="B197" s="258"/>
      <c r="C197" s="32"/>
      <c r="D197" s="33">
        <v>29300000000</v>
      </c>
      <c r="E197" s="34">
        <f t="shared" si="16"/>
        <v>29300</v>
      </c>
      <c r="F197" s="210">
        <f t="shared" si="18"/>
        <v>29.3</v>
      </c>
      <c r="G197" s="230" t="s">
        <v>79</v>
      </c>
      <c r="H197" s="23">
        <f t="shared" si="19"/>
        <v>0.010238907849829351</v>
      </c>
      <c r="I197" s="23">
        <f t="shared" si="17"/>
        <v>0.002559726962457338</v>
      </c>
      <c r="J197" s="179">
        <f t="shared" si="15"/>
        <v>0.00012117510871908295</v>
      </c>
      <c r="K197" s="179">
        <f t="shared" si="14"/>
        <v>1.9414401215E-23</v>
      </c>
      <c r="L197" s="123"/>
      <c r="M197" s="56"/>
      <c r="N197" s="307"/>
      <c r="O197" s="282"/>
    </row>
    <row r="198" spans="1:15" ht="23.25" customHeight="1" thickBot="1">
      <c r="A198" s="359"/>
      <c r="B198" s="258"/>
      <c r="C198" s="39"/>
      <c r="D198" s="40">
        <v>30000000000</v>
      </c>
      <c r="E198" s="41">
        <f t="shared" si="16"/>
        <v>30000</v>
      </c>
      <c r="F198" s="213">
        <f t="shared" si="18"/>
        <v>30</v>
      </c>
      <c r="G198" s="233" t="s">
        <v>79</v>
      </c>
      <c r="H198" s="166">
        <f aca="true" t="shared" si="20" ref="H198:H203">$D$1/D198</f>
        <v>0.01</v>
      </c>
      <c r="I198" s="166">
        <f t="shared" si="17"/>
        <v>0.0025</v>
      </c>
      <c r="J198" s="180">
        <f t="shared" si="15"/>
        <v>0.00012407007718677436</v>
      </c>
      <c r="K198" s="180">
        <f t="shared" si="14"/>
        <v>1.9878226500000002E-23</v>
      </c>
      <c r="L198" s="283"/>
      <c r="M198" s="159" t="s">
        <v>199</v>
      </c>
      <c r="N198" s="322" t="s">
        <v>200</v>
      </c>
      <c r="O198" s="301"/>
    </row>
    <row r="199" spans="1:15" ht="13.5" customHeight="1" thickBot="1">
      <c r="A199" s="359"/>
      <c r="B199" s="259"/>
      <c r="C199" s="32"/>
      <c r="D199" s="37">
        <v>40000000000</v>
      </c>
      <c r="E199" s="38">
        <f t="shared" si="16"/>
        <v>40000</v>
      </c>
      <c r="F199" s="275">
        <f t="shared" si="18"/>
        <v>40</v>
      </c>
      <c r="G199" s="276" t="s">
        <v>79</v>
      </c>
      <c r="H199" s="277">
        <f t="shared" si="20"/>
        <v>0.0075</v>
      </c>
      <c r="I199" s="278">
        <f t="shared" si="17"/>
        <v>0.001875</v>
      </c>
      <c r="J199" s="181">
        <f t="shared" si="15"/>
        <v>0.00016542676958236578</v>
      </c>
      <c r="K199" s="181">
        <f t="shared" si="14"/>
        <v>2.6504302E-23</v>
      </c>
      <c r="L199" s="153"/>
      <c r="M199" s="279" t="s">
        <v>179</v>
      </c>
      <c r="N199" s="308"/>
      <c r="O199" s="302"/>
    </row>
    <row r="200" spans="1:15" ht="19.5" customHeight="1">
      <c r="A200" s="359"/>
      <c r="B200" s="259"/>
      <c r="C200" s="32"/>
      <c r="D200" s="33">
        <v>43500000000</v>
      </c>
      <c r="E200" s="34">
        <f t="shared" si="16"/>
        <v>43500</v>
      </c>
      <c r="F200" s="210">
        <f>D200/1000000000</f>
        <v>43.5</v>
      </c>
      <c r="G200" s="230" t="s">
        <v>79</v>
      </c>
      <c r="H200" s="23">
        <f t="shared" si="20"/>
        <v>0.006896551724137931</v>
      </c>
      <c r="I200" s="239">
        <f t="shared" si="17"/>
        <v>0.0017241379310344827</v>
      </c>
      <c r="J200" s="179">
        <f>($F$1/$H$1)*D200</f>
        <v>0.0001799016119208228</v>
      </c>
      <c r="K200" s="179">
        <f>($F$1)*D200</f>
        <v>2.8823428425E-23</v>
      </c>
      <c r="L200" s="243"/>
      <c r="M200" s="244" t="s">
        <v>202</v>
      </c>
      <c r="N200" s="48" t="s">
        <v>201</v>
      </c>
      <c r="O200" s="282"/>
    </row>
    <row r="201" spans="1:15" ht="21" thickBot="1">
      <c r="A201" s="359"/>
      <c r="B201" s="259"/>
      <c r="C201" s="32" t="s">
        <v>236</v>
      </c>
      <c r="D201" s="33">
        <v>47000000000</v>
      </c>
      <c r="E201" s="34">
        <f t="shared" si="16"/>
        <v>47000</v>
      </c>
      <c r="F201" s="210">
        <f>D201/1000000000</f>
        <v>47</v>
      </c>
      <c r="G201" s="230" t="s">
        <v>79</v>
      </c>
      <c r="H201" s="23">
        <f t="shared" si="20"/>
        <v>0.006382978723404255</v>
      </c>
      <c r="I201" s="239">
        <f t="shared" si="17"/>
        <v>0.0015957446808510637</v>
      </c>
      <c r="J201" s="179">
        <f>($F$1/$H$1)*D201</f>
        <v>0.0001943764542592798</v>
      </c>
      <c r="K201" s="179">
        <f>($F$1)*D201</f>
        <v>3.1142554850000007E-23</v>
      </c>
      <c r="L201" s="243"/>
      <c r="M201" s="245"/>
      <c r="N201" s="120"/>
      <c r="O201" s="282"/>
    </row>
    <row r="202" spans="1:15" ht="9.75" customHeight="1">
      <c r="A202" s="359"/>
      <c r="B202" s="259"/>
      <c r="C202" s="197" t="s">
        <v>225</v>
      </c>
      <c r="D202" s="33">
        <v>59000000000</v>
      </c>
      <c r="E202" s="34">
        <f t="shared" si="16"/>
        <v>59000</v>
      </c>
      <c r="F202" s="210">
        <f>D202/1000000000</f>
        <v>59</v>
      </c>
      <c r="G202" s="230" t="s">
        <v>79</v>
      </c>
      <c r="H202" s="23">
        <f t="shared" si="20"/>
        <v>0.005084745762711864</v>
      </c>
      <c r="I202" s="239">
        <f t="shared" si="17"/>
        <v>0.001271186440677966</v>
      </c>
      <c r="J202" s="179">
        <f>($F$1/$H$1)*D202</f>
        <v>0.00024400448513398954</v>
      </c>
      <c r="K202" s="179">
        <f>($F$1)*D202</f>
        <v>3.9093845450000004E-23</v>
      </c>
      <c r="L202" s="242"/>
      <c r="M202" s="240"/>
      <c r="N202" s="48" t="s">
        <v>203</v>
      </c>
      <c r="O202" s="282"/>
    </row>
    <row r="203" spans="1:15" ht="10.5" thickBot="1">
      <c r="A203" s="359"/>
      <c r="B203" s="259"/>
      <c r="C203" s="197" t="s">
        <v>226</v>
      </c>
      <c r="D203" s="33">
        <v>64000000000</v>
      </c>
      <c r="E203" s="34">
        <f t="shared" si="16"/>
        <v>64000</v>
      </c>
      <c r="F203" s="210">
        <f>D203/1000000000</f>
        <v>64</v>
      </c>
      <c r="G203" s="230" t="s">
        <v>79</v>
      </c>
      <c r="H203" s="23">
        <f t="shared" si="20"/>
        <v>0.0046875</v>
      </c>
      <c r="I203" s="239">
        <f t="shared" si="17"/>
        <v>0.001171875</v>
      </c>
      <c r="J203" s="179">
        <f>($F$1/$H$1)*D203</f>
        <v>0.0002646828313317853</v>
      </c>
      <c r="K203" s="179">
        <f>($F$1)*D203</f>
        <v>4.24068832E-23</v>
      </c>
      <c r="L203" s="242"/>
      <c r="M203" s="241"/>
      <c r="N203" s="119"/>
      <c r="O203" s="282"/>
    </row>
    <row r="204" spans="1:15" ht="9.75" customHeight="1">
      <c r="A204" s="359"/>
      <c r="B204" s="259"/>
      <c r="C204" s="198"/>
      <c r="D204" s="33">
        <v>100000000000</v>
      </c>
      <c r="E204" s="34">
        <f t="shared" si="16"/>
        <v>100000</v>
      </c>
      <c r="F204" s="210">
        <f t="shared" si="18"/>
        <v>100</v>
      </c>
      <c r="G204" s="230" t="s">
        <v>79</v>
      </c>
      <c r="H204" s="23">
        <f aca="true" t="shared" si="21" ref="H204:H242">$D$1/D204</f>
        <v>0.003</v>
      </c>
      <c r="I204" s="239">
        <f t="shared" si="17"/>
        <v>0.00075</v>
      </c>
      <c r="J204" s="179">
        <f t="shared" si="15"/>
        <v>0.00041356692395591447</v>
      </c>
      <c r="K204" s="179">
        <f t="shared" si="14"/>
        <v>6.626075500000001E-23</v>
      </c>
      <c r="L204" s="123"/>
      <c r="M204" s="121"/>
      <c r="N204" s="306"/>
      <c r="O204" s="282"/>
    </row>
    <row r="205" spans="1:15" ht="34.5" customHeight="1" thickBot="1">
      <c r="A205" s="359"/>
      <c r="B205" s="259"/>
      <c r="C205" s="32"/>
      <c r="D205" s="35">
        <v>300000000000</v>
      </c>
      <c r="E205" s="36">
        <f t="shared" si="16"/>
        <v>300000</v>
      </c>
      <c r="F205" s="211">
        <f t="shared" si="18"/>
        <v>300</v>
      </c>
      <c r="G205" s="231" t="s">
        <v>79</v>
      </c>
      <c r="H205" s="162">
        <f t="shared" si="21"/>
        <v>0.001</v>
      </c>
      <c r="I205" s="284">
        <f t="shared" si="17"/>
        <v>0.00025</v>
      </c>
      <c r="J205" s="182">
        <f t="shared" si="15"/>
        <v>0.0012407007718677435</v>
      </c>
      <c r="K205" s="182">
        <f t="shared" si="14"/>
        <v>1.9878226500000002E-22</v>
      </c>
      <c r="L205" s="125"/>
      <c r="M205" s="70" t="s">
        <v>1</v>
      </c>
      <c r="N205" s="307"/>
      <c r="O205" s="300"/>
    </row>
    <row r="206" spans="1:37" s="9" customFormat="1" ht="30.75" thickBot="1">
      <c r="A206" s="360"/>
      <c r="B206" s="258"/>
      <c r="C206" s="99" t="s">
        <v>263</v>
      </c>
      <c r="D206" s="167">
        <v>3000000000000</v>
      </c>
      <c r="E206" s="42">
        <f t="shared" si="16"/>
        <v>3000000</v>
      </c>
      <c r="F206" s="214">
        <f t="shared" si="18"/>
        <v>3000</v>
      </c>
      <c r="G206" s="234" t="s">
        <v>79</v>
      </c>
      <c r="H206" s="285">
        <f t="shared" si="21"/>
        <v>0.0001</v>
      </c>
      <c r="I206" s="285">
        <f t="shared" si="17"/>
        <v>2.5E-05</v>
      </c>
      <c r="J206" s="184">
        <f t="shared" si="15"/>
        <v>0.012407007718677435</v>
      </c>
      <c r="K206" s="184">
        <f t="shared" si="14"/>
        <v>1.98782265E-21</v>
      </c>
      <c r="L206" s="168" t="s">
        <v>156</v>
      </c>
      <c r="M206" s="286"/>
      <c r="N206" s="323"/>
      <c r="O206" s="303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31"/>
    </row>
    <row r="207" spans="1:15" ht="10.5" customHeight="1">
      <c r="A207" s="355" t="s">
        <v>255</v>
      </c>
      <c r="B207" s="375" t="s">
        <v>253</v>
      </c>
      <c r="C207" s="256"/>
      <c r="D207" s="30">
        <v>4290000000000</v>
      </c>
      <c r="E207" s="31">
        <f aca="true" t="shared" si="22" ref="E207:E215">D207/1000000</f>
        <v>4290000</v>
      </c>
      <c r="F207" s="212">
        <f t="shared" si="18"/>
        <v>4290</v>
      </c>
      <c r="G207" s="232" t="s">
        <v>79</v>
      </c>
      <c r="H207" s="112">
        <f t="shared" si="21"/>
        <v>6.993006993006993E-05</v>
      </c>
      <c r="I207" s="112">
        <f>H207/4</f>
        <v>1.7482517482517483E-05</v>
      </c>
      <c r="J207" s="178">
        <f t="shared" si="15"/>
        <v>0.017742021037708732</v>
      </c>
      <c r="K207" s="178">
        <f t="shared" si="14"/>
        <v>2.8425863895000002E-21</v>
      </c>
      <c r="L207" s="169" t="s">
        <v>44</v>
      </c>
      <c r="M207" s="170" t="s">
        <v>252</v>
      </c>
      <c r="N207" s="305"/>
      <c r="O207" s="281"/>
    </row>
    <row r="208" spans="1:15" ht="9.75">
      <c r="A208" s="356"/>
      <c r="B208" s="359"/>
      <c r="C208" s="32" t="s">
        <v>266</v>
      </c>
      <c r="D208" s="33">
        <v>21400000000000</v>
      </c>
      <c r="E208" s="34">
        <f t="shared" si="22"/>
        <v>21400000</v>
      </c>
      <c r="F208" s="210">
        <f t="shared" si="18"/>
        <v>21400</v>
      </c>
      <c r="G208" s="230" t="s">
        <v>79</v>
      </c>
      <c r="H208" s="111">
        <f t="shared" si="21"/>
        <v>1.4018691588785047E-05</v>
      </c>
      <c r="I208" s="111">
        <f aca="true" t="shared" si="23" ref="I208:I242">H208/4</f>
        <v>3.5046728971962617E-06</v>
      </c>
      <c r="J208" s="179">
        <f t="shared" si="15"/>
        <v>0.0885033217265657</v>
      </c>
      <c r="K208" s="179">
        <f t="shared" si="14"/>
        <v>1.417980157E-20</v>
      </c>
      <c r="L208" s="4" t="s">
        <v>114</v>
      </c>
      <c r="M208" s="47"/>
      <c r="N208" s="306"/>
      <c r="O208" s="282"/>
    </row>
    <row r="209" spans="1:15" ht="8.25">
      <c r="A209" s="356"/>
      <c r="B209" s="359"/>
      <c r="C209" s="115" t="s">
        <v>180</v>
      </c>
      <c r="D209" s="33">
        <v>37500000000000</v>
      </c>
      <c r="E209" s="34">
        <f t="shared" si="22"/>
        <v>37500000</v>
      </c>
      <c r="F209" s="210">
        <f t="shared" si="18"/>
        <v>37500</v>
      </c>
      <c r="G209" s="230" t="s">
        <v>79</v>
      </c>
      <c r="H209" s="111">
        <f t="shared" si="21"/>
        <v>8E-06</v>
      </c>
      <c r="I209" s="111">
        <f t="shared" si="23"/>
        <v>2E-06</v>
      </c>
      <c r="J209" s="179">
        <f t="shared" si="15"/>
        <v>0.15508759648346793</v>
      </c>
      <c r="K209" s="179">
        <f t="shared" si="14"/>
        <v>2.4847783125000003E-20</v>
      </c>
      <c r="L209" s="51" t="s">
        <v>45</v>
      </c>
      <c r="M209" s="47"/>
      <c r="N209" s="306"/>
      <c r="O209" s="282"/>
    </row>
    <row r="210" spans="1:15" ht="15">
      <c r="A210" s="356"/>
      <c r="B210" s="359"/>
      <c r="C210" s="115" t="s">
        <v>181</v>
      </c>
      <c r="D210" s="33">
        <v>42860000000000</v>
      </c>
      <c r="E210" s="34">
        <f t="shared" si="22"/>
        <v>42860000</v>
      </c>
      <c r="F210" s="210">
        <f t="shared" si="18"/>
        <v>42860</v>
      </c>
      <c r="G210" s="230" t="s">
        <v>79</v>
      </c>
      <c r="H210" s="111">
        <f t="shared" si="21"/>
        <v>6.9995333644423706E-06</v>
      </c>
      <c r="I210" s="111">
        <f t="shared" si="23"/>
        <v>1.7498833411105926E-06</v>
      </c>
      <c r="J210" s="179">
        <f t="shared" si="15"/>
        <v>0.17725478360750493</v>
      </c>
      <c r="K210" s="179">
        <f aca="true" t="shared" si="24" ref="K210:K242">($F$1)*D210</f>
        <v>2.8399359593000004E-20</v>
      </c>
      <c r="L210" s="4"/>
      <c r="M210" s="47"/>
      <c r="N210" s="306"/>
      <c r="O210" s="282"/>
    </row>
    <row r="211" spans="1:15" ht="15.75">
      <c r="A211" s="356"/>
      <c r="B211" s="359"/>
      <c r="C211" s="32"/>
      <c r="D211" s="33">
        <v>150000000000000</v>
      </c>
      <c r="E211" s="34">
        <f t="shared" si="22"/>
        <v>150000000</v>
      </c>
      <c r="F211" s="210">
        <f t="shared" si="18"/>
        <v>150000</v>
      </c>
      <c r="G211" s="230" t="s">
        <v>79</v>
      </c>
      <c r="H211" s="111">
        <f t="shared" si="21"/>
        <v>2E-06</v>
      </c>
      <c r="I211" s="111"/>
      <c r="J211" s="179">
        <f aca="true" t="shared" si="25" ref="J211:J242">($F$1/$H$1)*D211</f>
        <v>0.6203503859338717</v>
      </c>
      <c r="K211" s="179">
        <f t="shared" si="24"/>
        <v>9.939113250000001E-20</v>
      </c>
      <c r="L211" s="51" t="s">
        <v>119</v>
      </c>
      <c r="M211" s="47"/>
      <c r="N211" s="306"/>
      <c r="O211" s="282"/>
    </row>
    <row r="212" spans="1:15" ht="9.75" customHeight="1">
      <c r="A212" s="356"/>
      <c r="B212" s="359"/>
      <c r="C212" s="32"/>
      <c r="D212" s="33">
        <v>250000000000000</v>
      </c>
      <c r="E212" s="34">
        <f t="shared" si="22"/>
        <v>250000000</v>
      </c>
      <c r="F212" s="210">
        <f t="shared" si="18"/>
        <v>250000</v>
      </c>
      <c r="G212" s="230" t="s">
        <v>79</v>
      </c>
      <c r="H212" s="111">
        <f t="shared" si="21"/>
        <v>1.2E-06</v>
      </c>
      <c r="I212" s="111">
        <f t="shared" si="23"/>
        <v>3E-07</v>
      </c>
      <c r="J212" s="179">
        <f t="shared" si="25"/>
        <v>1.0339173098897863</v>
      </c>
      <c r="K212" s="179">
        <f t="shared" si="24"/>
        <v>1.6565188750000001E-19</v>
      </c>
      <c r="L212" s="51" t="s">
        <v>46</v>
      </c>
      <c r="M212" s="47"/>
      <c r="N212" s="306"/>
      <c r="O212" s="282"/>
    </row>
    <row r="213" spans="1:15" ht="13.5" customHeight="1" thickBot="1">
      <c r="A213" s="356"/>
      <c r="B213" s="359"/>
      <c r="C213" s="39"/>
      <c r="D213" s="40">
        <v>375000000000000</v>
      </c>
      <c r="E213" s="41">
        <f t="shared" si="22"/>
        <v>375000000</v>
      </c>
      <c r="F213" s="213">
        <f t="shared" si="18"/>
        <v>375000</v>
      </c>
      <c r="G213" s="233" t="s">
        <v>79</v>
      </c>
      <c r="H213" s="113">
        <f t="shared" si="21"/>
        <v>8E-07</v>
      </c>
      <c r="I213" s="113">
        <f t="shared" si="23"/>
        <v>2E-07</v>
      </c>
      <c r="J213" s="180">
        <f t="shared" si="25"/>
        <v>1.5508759648346793</v>
      </c>
      <c r="K213" s="180">
        <f t="shared" si="24"/>
        <v>2.4847783125000004E-19</v>
      </c>
      <c r="L213" s="59" t="s">
        <v>47</v>
      </c>
      <c r="M213" s="161"/>
      <c r="N213" s="309"/>
      <c r="O213" s="301"/>
    </row>
    <row r="214" spans="1:15" ht="8.25">
      <c r="A214" s="356"/>
      <c r="B214" s="359"/>
      <c r="C214" s="256"/>
      <c r="D214" s="30">
        <v>395000000000000</v>
      </c>
      <c r="E214" s="31">
        <f t="shared" si="22"/>
        <v>395000000</v>
      </c>
      <c r="F214" s="212">
        <f t="shared" si="18"/>
        <v>395000</v>
      </c>
      <c r="G214" s="232" t="s">
        <v>79</v>
      </c>
      <c r="H214" s="112">
        <f t="shared" si="21"/>
        <v>7.59493670886076E-07</v>
      </c>
      <c r="I214" s="112">
        <f t="shared" si="23"/>
        <v>1.89873417721519E-07</v>
      </c>
      <c r="J214" s="178">
        <f t="shared" si="25"/>
        <v>1.6335893496258622</v>
      </c>
      <c r="K214" s="178">
        <f t="shared" si="24"/>
        <v>2.6172998225000006E-19</v>
      </c>
      <c r="L214" s="142" t="s">
        <v>48</v>
      </c>
      <c r="M214" s="171"/>
      <c r="N214" s="305"/>
      <c r="O214" s="281"/>
    </row>
    <row r="215" spans="1:15" ht="8.25">
      <c r="A215" s="356"/>
      <c r="B215" s="359"/>
      <c r="C215" s="198"/>
      <c r="D215" s="33">
        <v>454500000000000</v>
      </c>
      <c r="E215" s="34">
        <f t="shared" si="22"/>
        <v>454500000</v>
      </c>
      <c r="F215" s="210">
        <f t="shared" si="18"/>
        <v>454500</v>
      </c>
      <c r="G215" s="230" t="s">
        <v>79</v>
      </c>
      <c r="H215" s="111">
        <f t="shared" si="21"/>
        <v>6.6006600660066E-07</v>
      </c>
      <c r="I215" s="111">
        <f t="shared" si="23"/>
        <v>1.65016501650165E-07</v>
      </c>
      <c r="J215" s="179">
        <f t="shared" si="25"/>
        <v>1.8796616693796313</v>
      </c>
      <c r="K215" s="179">
        <f t="shared" si="24"/>
        <v>3.0115513147500005E-19</v>
      </c>
      <c r="L215" s="85" t="s">
        <v>49</v>
      </c>
      <c r="M215" s="47" t="s">
        <v>209</v>
      </c>
      <c r="N215" s="324"/>
      <c r="O215" s="282"/>
    </row>
    <row r="216" spans="1:15" ht="8.25">
      <c r="A216" s="356"/>
      <c r="B216" s="359"/>
      <c r="C216" s="198"/>
      <c r="D216" s="33">
        <v>476000000000000</v>
      </c>
      <c r="E216" s="34">
        <f aca="true" t="shared" si="26" ref="E216:E242">D216/1000000</f>
        <v>476000000</v>
      </c>
      <c r="F216" s="210">
        <f t="shared" si="18"/>
        <v>476000</v>
      </c>
      <c r="G216" s="230" t="s">
        <v>79</v>
      </c>
      <c r="H216" s="111">
        <f t="shared" si="21"/>
        <v>6.302521008403361E-07</v>
      </c>
      <c r="I216" s="111">
        <f t="shared" si="23"/>
        <v>1.5756302521008403E-07</v>
      </c>
      <c r="J216" s="179">
        <f t="shared" si="25"/>
        <v>1.968578558030153</v>
      </c>
      <c r="K216" s="179">
        <f t="shared" si="24"/>
        <v>3.1540119380000003E-19</v>
      </c>
      <c r="L216" s="86" t="s">
        <v>50</v>
      </c>
      <c r="M216" s="47" t="s">
        <v>210</v>
      </c>
      <c r="N216" s="324"/>
      <c r="O216" s="282"/>
    </row>
    <row r="217" spans="1:15" ht="8.25">
      <c r="A217" s="356"/>
      <c r="B217" s="359"/>
      <c r="C217" s="198"/>
      <c r="D217" s="33">
        <v>508500000000000</v>
      </c>
      <c r="E217" s="34">
        <f t="shared" si="26"/>
        <v>508500000</v>
      </c>
      <c r="F217" s="210">
        <f t="shared" si="18"/>
        <v>508500</v>
      </c>
      <c r="G217" s="230" t="s">
        <v>79</v>
      </c>
      <c r="H217" s="111">
        <f t="shared" si="21"/>
        <v>5.899705014749263E-07</v>
      </c>
      <c r="I217" s="111">
        <f t="shared" si="23"/>
        <v>1.4749262536873157E-07</v>
      </c>
      <c r="J217" s="179">
        <f t="shared" si="25"/>
        <v>2.102987808315825</v>
      </c>
      <c r="K217" s="179">
        <f t="shared" si="24"/>
        <v>3.3693593917500005E-19</v>
      </c>
      <c r="L217" s="87" t="s">
        <v>51</v>
      </c>
      <c r="M217" s="2"/>
      <c r="N217" s="311"/>
      <c r="O217" s="282"/>
    </row>
    <row r="218" spans="1:15" ht="20.25">
      <c r="A218" s="356"/>
      <c r="B218" s="359"/>
      <c r="C218" s="32" t="s">
        <v>264</v>
      </c>
      <c r="D218" s="33">
        <v>522000000000000</v>
      </c>
      <c r="E218" s="34">
        <f t="shared" si="26"/>
        <v>522000000</v>
      </c>
      <c r="F218" s="210">
        <f t="shared" si="18"/>
        <v>522000</v>
      </c>
      <c r="G218" s="230" t="s">
        <v>79</v>
      </c>
      <c r="H218" s="111">
        <f t="shared" si="21"/>
        <v>5.747126436781609E-07</v>
      </c>
      <c r="I218" s="111">
        <f t="shared" si="23"/>
        <v>1.4367816091954023E-07</v>
      </c>
      <c r="J218" s="179">
        <f t="shared" si="25"/>
        <v>2.1588193430498737</v>
      </c>
      <c r="K218" s="179">
        <f t="shared" si="24"/>
        <v>3.4588114110000006E-19</v>
      </c>
      <c r="L218" s="87" t="s">
        <v>154</v>
      </c>
      <c r="M218" s="2"/>
      <c r="N218" s="311"/>
      <c r="O218" s="282"/>
    </row>
    <row r="219" spans="1:15" ht="15">
      <c r="A219" s="356"/>
      <c r="B219" s="359"/>
      <c r="C219" s="115" t="s">
        <v>232</v>
      </c>
      <c r="D219" s="33">
        <v>550000000000000</v>
      </c>
      <c r="E219" s="34">
        <f t="shared" si="26"/>
        <v>550000000</v>
      </c>
      <c r="F219" s="210">
        <f t="shared" si="18"/>
        <v>550000</v>
      </c>
      <c r="G219" s="230" t="s">
        <v>79</v>
      </c>
      <c r="H219" s="111">
        <f t="shared" si="21"/>
        <v>5.454545454545455E-07</v>
      </c>
      <c r="I219" s="111">
        <f t="shared" si="23"/>
        <v>1.3636363636363637E-07</v>
      </c>
      <c r="J219" s="179">
        <f t="shared" si="25"/>
        <v>2.2746180817575294</v>
      </c>
      <c r="K219" s="179">
        <f t="shared" si="24"/>
        <v>3.6443415250000004E-19</v>
      </c>
      <c r="L219" s="88" t="s">
        <v>52</v>
      </c>
      <c r="M219" s="2"/>
      <c r="N219" s="311"/>
      <c r="O219" s="282"/>
    </row>
    <row r="220" spans="1:15" ht="8.25">
      <c r="A220" s="356"/>
      <c r="B220" s="359"/>
      <c r="C220" s="115" t="s">
        <v>233</v>
      </c>
      <c r="D220" s="33">
        <v>577000000000000</v>
      </c>
      <c r="E220" s="34">
        <f t="shared" si="26"/>
        <v>577000000</v>
      </c>
      <c r="F220" s="210">
        <f t="shared" si="18"/>
        <v>577000</v>
      </c>
      <c r="G220" s="230" t="s">
        <v>79</v>
      </c>
      <c r="H220" s="111">
        <f t="shared" si="21"/>
        <v>5.199306759098786E-07</v>
      </c>
      <c r="I220" s="111">
        <f t="shared" si="23"/>
        <v>1.2998266897746966E-07</v>
      </c>
      <c r="J220" s="179">
        <f t="shared" si="25"/>
        <v>2.3862811512256266</v>
      </c>
      <c r="K220" s="179">
        <f t="shared" si="24"/>
        <v>3.8232455635000006E-19</v>
      </c>
      <c r="L220" s="89" t="s">
        <v>155</v>
      </c>
      <c r="M220" s="2"/>
      <c r="N220" s="311"/>
      <c r="O220" s="282"/>
    </row>
    <row r="221" spans="1:15" ht="9.75">
      <c r="A221" s="356"/>
      <c r="B221" s="359"/>
      <c r="C221" s="32"/>
      <c r="D221" s="33">
        <v>612000000000000</v>
      </c>
      <c r="E221" s="34">
        <f t="shared" si="26"/>
        <v>612000000</v>
      </c>
      <c r="F221" s="210">
        <f t="shared" si="18"/>
        <v>612000</v>
      </c>
      <c r="G221" s="230" t="s">
        <v>79</v>
      </c>
      <c r="H221" s="111">
        <f t="shared" si="21"/>
        <v>4.901960784313725E-07</v>
      </c>
      <c r="I221" s="111">
        <f t="shared" si="23"/>
        <v>1.2254901960784314E-07</v>
      </c>
      <c r="J221" s="179">
        <f t="shared" si="25"/>
        <v>2.5310295746101965</v>
      </c>
      <c r="K221" s="179">
        <f t="shared" si="24"/>
        <v>4.0551582060000005E-19</v>
      </c>
      <c r="L221" s="90" t="s">
        <v>53</v>
      </c>
      <c r="M221" s="2"/>
      <c r="N221" s="311"/>
      <c r="O221" s="282"/>
    </row>
    <row r="222" spans="1:15" ht="9.75">
      <c r="A222" s="356"/>
      <c r="B222" s="359"/>
      <c r="C222" s="32"/>
      <c r="D222" s="33">
        <v>652000000000000</v>
      </c>
      <c r="E222" s="34">
        <f t="shared" si="26"/>
        <v>652000000</v>
      </c>
      <c r="F222" s="210">
        <f t="shared" si="18"/>
        <v>652000</v>
      </c>
      <c r="G222" s="230" t="s">
        <v>79</v>
      </c>
      <c r="H222" s="111">
        <f t="shared" si="21"/>
        <v>4.6012269938650306E-07</v>
      </c>
      <c r="I222" s="111">
        <f t="shared" si="23"/>
        <v>1.1503067484662576E-07</v>
      </c>
      <c r="J222" s="179">
        <f t="shared" si="25"/>
        <v>2.6964563441925624</v>
      </c>
      <c r="K222" s="179">
        <f t="shared" si="24"/>
        <v>4.320201226000001E-19</v>
      </c>
      <c r="L222" s="91" t="s">
        <v>54</v>
      </c>
      <c r="M222" s="2"/>
      <c r="N222" s="311"/>
      <c r="O222" s="282"/>
    </row>
    <row r="223" spans="1:15" ht="9.75">
      <c r="A223" s="356"/>
      <c r="B223" s="359"/>
      <c r="C223" s="32"/>
      <c r="D223" s="33">
        <v>697500000000000</v>
      </c>
      <c r="E223" s="34">
        <f t="shared" si="26"/>
        <v>697500000</v>
      </c>
      <c r="F223" s="210">
        <f t="shared" si="18"/>
        <v>697500</v>
      </c>
      <c r="G223" s="230" t="s">
        <v>79</v>
      </c>
      <c r="H223" s="111">
        <f t="shared" si="21"/>
        <v>4.3010752688172043E-07</v>
      </c>
      <c r="I223" s="111">
        <f t="shared" si="23"/>
        <v>1.0752688172043011E-07</v>
      </c>
      <c r="J223" s="179">
        <f t="shared" si="25"/>
        <v>2.8846292945925036</v>
      </c>
      <c r="K223" s="179">
        <f t="shared" si="24"/>
        <v>4.621687661250001E-19</v>
      </c>
      <c r="L223" s="92" t="s">
        <v>55</v>
      </c>
      <c r="M223" s="2"/>
      <c r="N223" s="311"/>
      <c r="O223" s="282"/>
    </row>
    <row r="224" spans="1:15" ht="10.5" thickBot="1">
      <c r="A224" s="356"/>
      <c r="B224" s="359"/>
      <c r="C224" s="39"/>
      <c r="D224" s="40">
        <v>750000000000000</v>
      </c>
      <c r="E224" s="41">
        <f t="shared" si="26"/>
        <v>750000000</v>
      </c>
      <c r="F224" s="213">
        <f t="shared" si="18"/>
        <v>750000</v>
      </c>
      <c r="G224" s="233" t="s">
        <v>79</v>
      </c>
      <c r="H224" s="113">
        <f t="shared" si="21"/>
        <v>4E-07</v>
      </c>
      <c r="I224" s="113">
        <f t="shared" si="23"/>
        <v>1E-07</v>
      </c>
      <c r="J224" s="180">
        <f t="shared" si="25"/>
        <v>3.1017519296693585</v>
      </c>
      <c r="K224" s="180">
        <f t="shared" si="24"/>
        <v>4.969556625000001E-19</v>
      </c>
      <c r="L224" s="100" t="s">
        <v>56</v>
      </c>
      <c r="M224" s="134" t="s">
        <v>115</v>
      </c>
      <c r="N224" s="325"/>
      <c r="O224" s="301"/>
    </row>
    <row r="225" spans="1:15" ht="15.75">
      <c r="A225" s="356"/>
      <c r="B225" s="359"/>
      <c r="C225" s="29"/>
      <c r="D225" s="30">
        <v>769000000000000</v>
      </c>
      <c r="E225" s="31">
        <f t="shared" si="26"/>
        <v>769000000</v>
      </c>
      <c r="F225" s="212">
        <f t="shared" si="18"/>
        <v>769000</v>
      </c>
      <c r="G225" s="232" t="s">
        <v>79</v>
      </c>
      <c r="H225" s="112">
        <f t="shared" si="21"/>
        <v>3.9011703511053313E-07</v>
      </c>
      <c r="I225" s="112">
        <f t="shared" si="23"/>
        <v>9.752925877763328E-08</v>
      </c>
      <c r="J225" s="178">
        <f t="shared" si="25"/>
        <v>3.1803296452209824</v>
      </c>
      <c r="K225" s="178">
        <f t="shared" si="24"/>
        <v>5.0954520595E-19</v>
      </c>
      <c r="L225" s="66"/>
      <c r="M225" s="135" t="s">
        <v>158</v>
      </c>
      <c r="N225" s="326"/>
      <c r="O225" s="281"/>
    </row>
    <row r="226" spans="1:15" ht="47.25">
      <c r="A226" s="356"/>
      <c r="B226" s="359"/>
      <c r="C226" s="32"/>
      <c r="D226" s="33">
        <v>789500000000000</v>
      </c>
      <c r="E226" s="34">
        <f t="shared" si="26"/>
        <v>789500000</v>
      </c>
      <c r="F226" s="210">
        <f t="shared" si="18"/>
        <v>789500</v>
      </c>
      <c r="G226" s="230" t="s">
        <v>79</v>
      </c>
      <c r="H226" s="111">
        <f t="shared" si="21"/>
        <v>3.799873337555415E-07</v>
      </c>
      <c r="I226" s="111">
        <f t="shared" si="23"/>
        <v>9.499683343888537E-08</v>
      </c>
      <c r="J226" s="179">
        <f t="shared" si="25"/>
        <v>3.2651108646319447</v>
      </c>
      <c r="K226" s="183">
        <f t="shared" si="24"/>
        <v>5.231286607250001E-19</v>
      </c>
      <c r="L226" s="143"/>
      <c r="M226" s="72" t="s">
        <v>159</v>
      </c>
      <c r="N226" s="324"/>
      <c r="O226" s="282"/>
    </row>
    <row r="227" spans="1:15" ht="9.75">
      <c r="A227" s="356"/>
      <c r="B227" s="359"/>
      <c r="C227" s="32"/>
      <c r="D227" s="33">
        <v>822000000000000</v>
      </c>
      <c r="E227" s="34">
        <f t="shared" si="26"/>
        <v>822000000</v>
      </c>
      <c r="F227" s="210">
        <f t="shared" si="18"/>
        <v>822000</v>
      </c>
      <c r="G227" s="230" t="s">
        <v>79</v>
      </c>
      <c r="H227" s="111">
        <f t="shared" si="21"/>
        <v>3.6496350364963505E-07</v>
      </c>
      <c r="I227" s="111">
        <f t="shared" si="23"/>
        <v>9.124087591240876E-08</v>
      </c>
      <c r="J227" s="179">
        <f t="shared" si="25"/>
        <v>3.399520114917617</v>
      </c>
      <c r="K227" s="179">
        <f t="shared" si="24"/>
        <v>5.446634061000001E-19</v>
      </c>
      <c r="L227" s="5"/>
      <c r="M227" s="136" t="s">
        <v>160</v>
      </c>
      <c r="N227" s="324"/>
      <c r="O227" s="282"/>
    </row>
    <row r="228" spans="1:15" ht="9.75">
      <c r="A228" s="356"/>
      <c r="B228" s="359"/>
      <c r="C228" s="32"/>
      <c r="D228" s="33">
        <v>909000000000000</v>
      </c>
      <c r="E228" s="34">
        <f t="shared" si="26"/>
        <v>909000000</v>
      </c>
      <c r="F228" s="210">
        <f t="shared" si="18"/>
        <v>909000</v>
      </c>
      <c r="G228" s="230" t="s">
        <v>79</v>
      </c>
      <c r="H228" s="111">
        <f t="shared" si="21"/>
        <v>3.3003300330033E-07</v>
      </c>
      <c r="I228" s="111">
        <f t="shared" si="23"/>
        <v>8.25082508250825E-08</v>
      </c>
      <c r="J228" s="179">
        <f t="shared" si="25"/>
        <v>3.7593233387592626</v>
      </c>
      <c r="K228" s="179">
        <f t="shared" si="24"/>
        <v>6.023102629500001E-19</v>
      </c>
      <c r="L228" s="5"/>
      <c r="M228" s="129"/>
      <c r="N228" s="324"/>
      <c r="O228" s="282"/>
    </row>
    <row r="229" spans="1:15" ht="9.75">
      <c r="A229" s="356"/>
      <c r="B229" s="359"/>
      <c r="C229" s="32"/>
      <c r="D229" s="33">
        <v>937500000000000</v>
      </c>
      <c r="E229" s="34">
        <f t="shared" si="26"/>
        <v>937500000</v>
      </c>
      <c r="F229" s="210">
        <f t="shared" si="18"/>
        <v>937500</v>
      </c>
      <c r="G229" s="230" t="s">
        <v>79</v>
      </c>
      <c r="H229" s="111">
        <f t="shared" si="21"/>
        <v>3.2E-07</v>
      </c>
      <c r="I229" s="111">
        <f t="shared" si="23"/>
        <v>8E-08</v>
      </c>
      <c r="J229" s="179">
        <f t="shared" si="25"/>
        <v>3.877189912086698</v>
      </c>
      <c r="K229" s="179">
        <f t="shared" si="24"/>
        <v>6.211945781250001E-19</v>
      </c>
      <c r="L229" s="5"/>
      <c r="M229" s="129"/>
      <c r="N229" s="324"/>
      <c r="O229" s="282"/>
    </row>
    <row r="230" spans="1:15" ht="20.25">
      <c r="A230" s="356"/>
      <c r="B230" s="359"/>
      <c r="C230" s="32" t="s">
        <v>124</v>
      </c>
      <c r="D230" s="33">
        <v>952500000000000</v>
      </c>
      <c r="E230" s="34">
        <f t="shared" si="26"/>
        <v>952500000</v>
      </c>
      <c r="F230" s="210">
        <f t="shared" si="18"/>
        <v>952500</v>
      </c>
      <c r="G230" s="230" t="s">
        <v>79</v>
      </c>
      <c r="H230" s="111">
        <f t="shared" si="21"/>
        <v>3.1496062992125984E-07</v>
      </c>
      <c r="I230" s="111">
        <f t="shared" si="23"/>
        <v>7.874015748031496E-08</v>
      </c>
      <c r="J230" s="179">
        <f t="shared" si="25"/>
        <v>3.9392249506800856</v>
      </c>
      <c r="K230" s="179">
        <f t="shared" si="24"/>
        <v>6.311336913750001E-19</v>
      </c>
      <c r="L230" s="5"/>
      <c r="M230" s="137" t="s">
        <v>161</v>
      </c>
      <c r="N230" s="324"/>
      <c r="O230" s="282"/>
    </row>
    <row r="231" spans="1:15" ht="8.25">
      <c r="A231" s="356"/>
      <c r="B231" s="359"/>
      <c r="C231" s="110"/>
      <c r="D231" s="33">
        <v>1000000000000000</v>
      </c>
      <c r="E231" s="34">
        <f t="shared" si="26"/>
        <v>1000000000</v>
      </c>
      <c r="F231" s="210">
        <f t="shared" si="18"/>
        <v>1000000</v>
      </c>
      <c r="G231" s="230" t="s">
        <v>79</v>
      </c>
      <c r="H231" s="111">
        <f t="shared" si="21"/>
        <v>3E-07</v>
      </c>
      <c r="I231" s="111">
        <f t="shared" si="23"/>
        <v>7.5E-08</v>
      </c>
      <c r="J231" s="179">
        <f t="shared" si="25"/>
        <v>4.135669239559145</v>
      </c>
      <c r="K231" s="179">
        <f t="shared" si="24"/>
        <v>6.626075500000001E-19</v>
      </c>
      <c r="L231" s="49" t="s">
        <v>57</v>
      </c>
      <c r="M231" s="138"/>
      <c r="N231" s="324"/>
      <c r="O231" s="282"/>
    </row>
    <row r="232" spans="1:15" ht="15">
      <c r="A232" s="356"/>
      <c r="B232" s="359"/>
      <c r="C232" s="172" t="s">
        <v>182</v>
      </c>
      <c r="D232" s="33">
        <v>1071500000000000</v>
      </c>
      <c r="E232" s="34">
        <f t="shared" si="26"/>
        <v>1071500000</v>
      </c>
      <c r="F232" s="210">
        <f t="shared" si="18"/>
        <v>1071500</v>
      </c>
      <c r="G232" s="230" t="s">
        <v>79</v>
      </c>
      <c r="H232" s="111">
        <f t="shared" si="21"/>
        <v>2.799813345776948E-07</v>
      </c>
      <c r="I232" s="111">
        <f t="shared" si="23"/>
        <v>6.99953336444237E-08</v>
      </c>
      <c r="J232" s="179">
        <f t="shared" si="25"/>
        <v>4.431369590187623</v>
      </c>
      <c r="K232" s="179">
        <f t="shared" si="24"/>
        <v>7.099839898250001E-19</v>
      </c>
      <c r="L232" s="5"/>
      <c r="M232" s="138"/>
      <c r="N232" s="324"/>
      <c r="O232" s="282"/>
    </row>
    <row r="233" spans="1:15" ht="8.25">
      <c r="A233" s="356"/>
      <c r="B233" s="359"/>
      <c r="C233" s="115" t="s">
        <v>183</v>
      </c>
      <c r="D233" s="33">
        <v>1090100000000000</v>
      </c>
      <c r="E233" s="34">
        <f t="shared" si="26"/>
        <v>1090100000</v>
      </c>
      <c r="F233" s="210">
        <f t="shared" si="18"/>
        <v>1090100</v>
      </c>
      <c r="G233" s="230" t="s">
        <v>79</v>
      </c>
      <c r="H233" s="111">
        <f t="shared" si="21"/>
        <v>2.7520410971470507E-07</v>
      </c>
      <c r="I233" s="111">
        <f t="shared" si="23"/>
        <v>6.880102742867627E-08</v>
      </c>
      <c r="J233" s="179">
        <f t="shared" si="25"/>
        <v>4.508293038043424</v>
      </c>
      <c r="K233" s="179">
        <f t="shared" si="24"/>
        <v>7.223084902550001E-19</v>
      </c>
      <c r="L233" s="5"/>
      <c r="M233" s="138"/>
      <c r="N233" s="324"/>
      <c r="O233" s="282"/>
    </row>
    <row r="234" spans="1:15" ht="15.75">
      <c r="A234" s="356"/>
      <c r="B234" s="359"/>
      <c r="C234" s="32"/>
      <c r="D234" s="33">
        <v>1185800000000000</v>
      </c>
      <c r="E234" s="34">
        <f t="shared" si="26"/>
        <v>1185800000</v>
      </c>
      <c r="F234" s="210">
        <f t="shared" si="18"/>
        <v>1185800</v>
      </c>
      <c r="G234" s="230" t="s">
        <v>79</v>
      </c>
      <c r="H234" s="111">
        <f t="shared" si="21"/>
        <v>2.52993759487266E-07</v>
      </c>
      <c r="I234" s="111">
        <f t="shared" si="23"/>
        <v>6.32484398718165E-08</v>
      </c>
      <c r="J234" s="179">
        <f t="shared" si="25"/>
        <v>4.904076584269234</v>
      </c>
      <c r="K234" s="179">
        <f t="shared" si="24"/>
        <v>7.857200327900001E-19</v>
      </c>
      <c r="L234" s="5"/>
      <c r="M234" s="139" t="s">
        <v>59</v>
      </c>
      <c r="N234" s="324"/>
      <c r="O234" s="282"/>
    </row>
    <row r="235" spans="1:15" ht="9.75">
      <c r="A235" s="356"/>
      <c r="B235" s="359"/>
      <c r="C235" s="32"/>
      <c r="D235" s="33">
        <v>1500000000000000</v>
      </c>
      <c r="E235" s="34">
        <f t="shared" si="26"/>
        <v>1500000000</v>
      </c>
      <c r="F235" s="210">
        <f t="shared" si="18"/>
        <v>1500000</v>
      </c>
      <c r="G235" s="230" t="s">
        <v>79</v>
      </c>
      <c r="H235" s="111">
        <f t="shared" si="21"/>
        <v>2E-07</v>
      </c>
      <c r="I235" s="111">
        <f t="shared" si="23"/>
        <v>5E-08</v>
      </c>
      <c r="J235" s="179">
        <f t="shared" si="25"/>
        <v>6.203503859338717</v>
      </c>
      <c r="K235" s="179">
        <f t="shared" si="24"/>
        <v>9.939113250000002E-19</v>
      </c>
      <c r="L235" s="49" t="s">
        <v>58</v>
      </c>
      <c r="M235" s="138" t="s">
        <v>116</v>
      </c>
      <c r="N235" s="324"/>
      <c r="O235" s="282"/>
    </row>
    <row r="236" spans="1:15" ht="10.5" thickBot="1">
      <c r="A236" s="356"/>
      <c r="B236" s="359"/>
      <c r="C236" s="39"/>
      <c r="D236" s="40">
        <v>6000000000000000</v>
      </c>
      <c r="E236" s="41">
        <f t="shared" si="26"/>
        <v>6000000000</v>
      </c>
      <c r="F236" s="213">
        <f t="shared" si="18"/>
        <v>6000000</v>
      </c>
      <c r="G236" s="233" t="s">
        <v>79</v>
      </c>
      <c r="H236" s="113">
        <f t="shared" si="21"/>
        <v>5E-08</v>
      </c>
      <c r="I236" s="113">
        <f t="shared" si="23"/>
        <v>1.25E-08</v>
      </c>
      <c r="J236" s="180">
        <f t="shared" si="25"/>
        <v>24.81401543735487</v>
      </c>
      <c r="K236" s="180">
        <f t="shared" si="24"/>
        <v>3.975645300000001E-18</v>
      </c>
      <c r="L236" s="109" t="s">
        <v>44</v>
      </c>
      <c r="M236" s="140"/>
      <c r="N236" s="325"/>
      <c r="O236" s="301"/>
    </row>
    <row r="237" spans="1:15" ht="20.25" customHeight="1">
      <c r="A237" s="356"/>
      <c r="B237" s="359"/>
      <c r="C237" s="29" t="s">
        <v>60</v>
      </c>
      <c r="D237" s="30">
        <v>15000000000000000</v>
      </c>
      <c r="E237" s="31">
        <f t="shared" si="26"/>
        <v>15000000000</v>
      </c>
      <c r="F237" s="212">
        <f t="shared" si="18"/>
        <v>15000000</v>
      </c>
      <c r="G237" s="232" t="s">
        <v>79</v>
      </c>
      <c r="H237" s="112">
        <f t="shared" si="21"/>
        <v>2E-08</v>
      </c>
      <c r="I237" s="112">
        <f t="shared" si="23"/>
        <v>5E-09</v>
      </c>
      <c r="J237" s="178">
        <f t="shared" si="25"/>
        <v>62.03503859338717</v>
      </c>
      <c r="K237" s="178">
        <f t="shared" si="24"/>
        <v>9.939113250000001E-18</v>
      </c>
      <c r="L237" s="66" t="s">
        <v>120</v>
      </c>
      <c r="M237" s="165" t="s">
        <v>184</v>
      </c>
      <c r="N237" s="326"/>
      <c r="O237" s="281"/>
    </row>
    <row r="238" spans="1:15" ht="35.25" customHeight="1" thickBot="1">
      <c r="A238" s="356"/>
      <c r="B238" s="360"/>
      <c r="C238" s="246" t="s">
        <v>211</v>
      </c>
      <c r="D238" s="40">
        <f>3*10^17</f>
        <v>3E+17</v>
      </c>
      <c r="E238" s="41">
        <f t="shared" si="26"/>
        <v>300000000000</v>
      </c>
      <c r="F238" s="213">
        <f t="shared" si="18"/>
        <v>300000000</v>
      </c>
      <c r="G238" s="233" t="s">
        <v>79</v>
      </c>
      <c r="H238" s="113">
        <f t="shared" si="21"/>
        <v>1E-09</v>
      </c>
      <c r="I238" s="113">
        <f t="shared" si="23"/>
        <v>2.5E-10</v>
      </c>
      <c r="J238" s="180">
        <f t="shared" si="25"/>
        <v>1240.7007718677435</v>
      </c>
      <c r="K238" s="180">
        <f t="shared" si="24"/>
        <v>1.9878226500000003E-16</v>
      </c>
      <c r="L238" s="109" t="s">
        <v>121</v>
      </c>
      <c r="M238" s="130"/>
      <c r="N238" s="325"/>
      <c r="O238" s="301"/>
    </row>
    <row r="239" spans="1:15" ht="24" customHeight="1">
      <c r="A239" s="356"/>
      <c r="B239" s="368" t="s">
        <v>157</v>
      </c>
      <c r="C239" s="29" t="s">
        <v>61</v>
      </c>
      <c r="D239" s="30">
        <f>3*10^18</f>
        <v>3E+18</v>
      </c>
      <c r="E239" s="31">
        <f t="shared" si="26"/>
        <v>3000000000000</v>
      </c>
      <c r="F239" s="212">
        <f t="shared" si="18"/>
        <v>3000000000</v>
      </c>
      <c r="G239" s="232" t="s">
        <v>79</v>
      </c>
      <c r="H239" s="112">
        <f t="shared" si="21"/>
        <v>1E-10</v>
      </c>
      <c r="I239" s="112">
        <f t="shared" si="23"/>
        <v>2.5E-11</v>
      </c>
      <c r="J239" s="178">
        <f t="shared" si="25"/>
        <v>12407.007718677434</v>
      </c>
      <c r="K239" s="178">
        <f t="shared" si="24"/>
        <v>1.9878226500000003E-15</v>
      </c>
      <c r="L239" s="66"/>
      <c r="M239" s="173" t="s">
        <v>185</v>
      </c>
      <c r="N239" s="326"/>
      <c r="O239" s="281"/>
    </row>
    <row r="240" spans="1:15" ht="31.5" thickBot="1">
      <c r="A240" s="356"/>
      <c r="B240" s="369"/>
      <c r="C240" s="116" t="s">
        <v>186</v>
      </c>
      <c r="D240" s="98">
        <f>3*10^19</f>
        <v>3E+19</v>
      </c>
      <c r="E240" s="41">
        <f t="shared" si="26"/>
        <v>30000000000000</v>
      </c>
      <c r="F240" s="213">
        <f t="shared" si="18"/>
        <v>30000000000</v>
      </c>
      <c r="G240" s="233" t="s">
        <v>79</v>
      </c>
      <c r="H240" s="113">
        <f t="shared" si="21"/>
        <v>1E-11</v>
      </c>
      <c r="I240" s="113">
        <f t="shared" si="23"/>
        <v>2.5E-12</v>
      </c>
      <c r="J240" s="180">
        <f t="shared" si="25"/>
        <v>124070.07718677435</v>
      </c>
      <c r="K240" s="180">
        <f t="shared" si="24"/>
        <v>1.9878226500000003E-14</v>
      </c>
      <c r="L240" s="161"/>
      <c r="M240" s="59"/>
      <c r="N240" s="325"/>
      <c r="O240" s="301"/>
    </row>
    <row r="241" spans="1:15" ht="42" customHeight="1" thickBot="1">
      <c r="A241" s="356"/>
      <c r="B241" s="370"/>
      <c r="C241" s="174" t="s">
        <v>265</v>
      </c>
      <c r="D241" s="167">
        <f>10^24</f>
        <v>1E+24</v>
      </c>
      <c r="E241" s="42">
        <f t="shared" si="26"/>
        <v>1E+18</v>
      </c>
      <c r="F241" s="287">
        <f t="shared" si="18"/>
        <v>1000000000000000</v>
      </c>
      <c r="G241" s="288" t="s">
        <v>79</v>
      </c>
      <c r="H241" s="289">
        <f t="shared" si="21"/>
        <v>3E-16</v>
      </c>
      <c r="I241" s="289">
        <f t="shared" si="23"/>
        <v>7.5E-17</v>
      </c>
      <c r="J241" s="290">
        <f t="shared" si="25"/>
        <v>4135669239.559145</v>
      </c>
      <c r="K241" s="290">
        <f t="shared" si="24"/>
        <v>6.626075500000001E-10</v>
      </c>
      <c r="L241" s="168"/>
      <c r="M241" s="291"/>
      <c r="N241" s="327"/>
      <c r="O241" s="304"/>
    </row>
    <row r="242" spans="1:43" s="9" customFormat="1" ht="37.5" customHeight="1" thickBot="1">
      <c r="A242" s="357"/>
      <c r="B242" s="371"/>
      <c r="C242" s="99" t="s">
        <v>122</v>
      </c>
      <c r="D242" s="101">
        <f>10^40</f>
        <v>1E+40</v>
      </c>
      <c r="E242" s="42">
        <f t="shared" si="26"/>
        <v>1.0000000000000001E+34</v>
      </c>
      <c r="F242" s="214">
        <f>D242/1000000000</f>
        <v>1.0000000000000001E+31</v>
      </c>
      <c r="G242" s="234" t="s">
        <v>79</v>
      </c>
      <c r="H242" s="114">
        <f t="shared" si="21"/>
        <v>3E-32</v>
      </c>
      <c r="I242" s="114">
        <f t="shared" si="23"/>
        <v>7.5E-33</v>
      </c>
      <c r="J242" s="184">
        <f t="shared" si="25"/>
        <v>4.135669239559145E+25</v>
      </c>
      <c r="K242" s="184">
        <f t="shared" si="24"/>
        <v>6626075.500000001</v>
      </c>
      <c r="L242" s="175"/>
      <c r="M242" s="141"/>
      <c r="N242" s="328"/>
      <c r="O242" s="303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32"/>
      <c r="AL242" s="94"/>
      <c r="AM242" s="94"/>
      <c r="AN242" s="94"/>
      <c r="AO242" s="94"/>
      <c r="AP242" s="94"/>
      <c r="AQ242" s="94"/>
    </row>
    <row r="243" spans="1:43" s="9" customFormat="1" ht="9.75">
      <c r="A243" s="6"/>
      <c r="B243" s="133"/>
      <c r="C243" s="44"/>
      <c r="D243" s="45"/>
      <c r="E243" s="45"/>
      <c r="F243" s="215"/>
      <c r="G243" s="235"/>
      <c r="H243" s="16"/>
      <c r="I243" s="17"/>
      <c r="J243" s="185"/>
      <c r="K243" s="186"/>
      <c r="L243" s="127"/>
      <c r="M243" s="14"/>
      <c r="N243" s="18"/>
      <c r="O243" s="280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6"/>
      <c r="AL243" s="6"/>
      <c r="AM243" s="6"/>
      <c r="AN243" s="6"/>
      <c r="AO243" s="6"/>
      <c r="AP243" s="6"/>
      <c r="AQ243" s="6"/>
    </row>
    <row r="244" spans="1:43" s="9" customFormat="1" ht="9.75">
      <c r="A244" s="6"/>
      <c r="B244" s="133"/>
      <c r="C244" s="44"/>
      <c r="D244" s="45"/>
      <c r="E244" s="45"/>
      <c r="F244" s="215"/>
      <c r="G244" s="235"/>
      <c r="H244" s="16"/>
      <c r="I244" s="17"/>
      <c r="J244" s="185"/>
      <c r="K244" s="186"/>
      <c r="L244" s="127"/>
      <c r="M244" s="14"/>
      <c r="N244" s="18"/>
      <c r="O244" s="262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6"/>
      <c r="AL244" s="6"/>
      <c r="AM244" s="6"/>
      <c r="AN244" s="6"/>
      <c r="AO244" s="6"/>
      <c r="AP244" s="6"/>
      <c r="AQ244" s="6"/>
    </row>
    <row r="245" spans="1:43" s="9" customFormat="1" ht="9.75">
      <c r="A245" s="6"/>
      <c r="B245" s="133"/>
      <c r="C245" s="44"/>
      <c r="D245" s="45"/>
      <c r="E245" s="45"/>
      <c r="F245" s="215"/>
      <c r="G245" s="235"/>
      <c r="H245" s="16"/>
      <c r="I245" s="17"/>
      <c r="J245" s="185"/>
      <c r="K245" s="186"/>
      <c r="L245" s="127"/>
      <c r="M245" s="14"/>
      <c r="N245" s="18"/>
      <c r="O245" s="262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6"/>
      <c r="AL245" s="6"/>
      <c r="AM245" s="6"/>
      <c r="AN245" s="6"/>
      <c r="AO245" s="6"/>
      <c r="AP245" s="6"/>
      <c r="AQ245" s="6"/>
    </row>
    <row r="246" spans="2:15" ht="9.75">
      <c r="B246" s="133"/>
      <c r="C246" s="44"/>
      <c r="D246" s="45"/>
      <c r="E246" s="45"/>
      <c r="F246" s="215"/>
      <c r="G246" s="235"/>
      <c r="H246" s="16"/>
      <c r="I246" s="17"/>
      <c r="J246" s="185"/>
      <c r="K246" s="186"/>
      <c r="L246" s="127"/>
      <c r="M246" s="14"/>
      <c r="N246" s="18"/>
      <c r="O246" s="262"/>
    </row>
    <row r="247" spans="2:15" ht="9.75">
      <c r="B247" s="133"/>
      <c r="C247" s="44"/>
      <c r="D247" s="45"/>
      <c r="E247" s="45"/>
      <c r="F247" s="215"/>
      <c r="G247" s="235"/>
      <c r="H247" s="16"/>
      <c r="I247" s="17"/>
      <c r="J247" s="185"/>
      <c r="K247" s="186"/>
      <c r="L247" s="127"/>
      <c r="M247" s="14"/>
      <c r="N247" s="18"/>
      <c r="O247" s="262"/>
    </row>
    <row r="248" spans="2:15" ht="9.75">
      <c r="B248" s="133"/>
      <c r="C248" s="44"/>
      <c r="D248" s="45"/>
      <c r="E248" s="45"/>
      <c r="F248" s="215"/>
      <c r="G248" s="235"/>
      <c r="H248" s="16"/>
      <c r="I248" s="17"/>
      <c r="J248" s="185"/>
      <c r="K248" s="186"/>
      <c r="L248" s="127"/>
      <c r="M248" s="14"/>
      <c r="N248" s="18"/>
      <c r="O248" s="262"/>
    </row>
    <row r="249" spans="2:15" ht="9.75">
      <c r="B249" s="133"/>
      <c r="C249" s="44"/>
      <c r="D249" s="45"/>
      <c r="E249" s="45"/>
      <c r="F249" s="215"/>
      <c r="G249" s="235"/>
      <c r="H249" s="16"/>
      <c r="I249" s="17"/>
      <c r="J249" s="185"/>
      <c r="K249" s="186"/>
      <c r="L249" s="127"/>
      <c r="M249" s="14"/>
      <c r="N249" s="18"/>
      <c r="O249" s="262"/>
    </row>
    <row r="250" spans="2:15" ht="9.75">
      <c r="B250" s="133"/>
      <c r="C250" s="44"/>
      <c r="D250" s="45"/>
      <c r="E250" s="45"/>
      <c r="F250" s="215"/>
      <c r="G250" s="235"/>
      <c r="H250" s="16"/>
      <c r="I250" s="17"/>
      <c r="J250" s="185"/>
      <c r="K250" s="186"/>
      <c r="L250" s="127"/>
      <c r="M250" s="14"/>
      <c r="N250" s="18"/>
      <c r="O250" s="262"/>
    </row>
    <row r="251" spans="2:15" ht="9.75">
      <c r="B251" s="133"/>
      <c r="C251" s="44"/>
      <c r="D251" s="45"/>
      <c r="E251" s="45"/>
      <c r="F251" s="215"/>
      <c r="G251" s="235"/>
      <c r="H251" s="16"/>
      <c r="I251" s="17"/>
      <c r="J251" s="185"/>
      <c r="K251" s="186"/>
      <c r="L251" s="127"/>
      <c r="M251" s="14"/>
      <c r="N251" s="18"/>
      <c r="O251" s="262"/>
    </row>
    <row r="252" spans="2:15" ht="9.75">
      <c r="B252" s="133"/>
      <c r="C252" s="44"/>
      <c r="D252" s="45"/>
      <c r="E252" s="45"/>
      <c r="F252" s="215"/>
      <c r="G252" s="235"/>
      <c r="H252" s="16"/>
      <c r="I252" s="17"/>
      <c r="J252" s="185"/>
      <c r="K252" s="186"/>
      <c r="L252" s="127"/>
      <c r="M252" s="14"/>
      <c r="N252" s="18"/>
      <c r="O252" s="262"/>
    </row>
    <row r="253" spans="2:15" ht="9.75">
      <c r="B253" s="133"/>
      <c r="C253" s="44"/>
      <c r="D253" s="45"/>
      <c r="E253" s="45"/>
      <c r="F253" s="215"/>
      <c r="G253" s="235"/>
      <c r="H253" s="16"/>
      <c r="I253" s="17"/>
      <c r="J253" s="185"/>
      <c r="K253" s="186"/>
      <c r="L253" s="127"/>
      <c r="M253" s="14"/>
      <c r="N253" s="18"/>
      <c r="O253" s="262"/>
    </row>
    <row r="254" spans="2:15" ht="9.75">
      <c r="B254" s="133"/>
      <c r="C254" s="44"/>
      <c r="D254" s="45"/>
      <c r="E254" s="45"/>
      <c r="F254" s="215"/>
      <c r="G254" s="235"/>
      <c r="H254" s="16"/>
      <c r="I254" s="17"/>
      <c r="J254" s="185"/>
      <c r="K254" s="186"/>
      <c r="L254" s="127"/>
      <c r="M254" s="14"/>
      <c r="N254" s="18"/>
      <c r="O254" s="262"/>
    </row>
    <row r="255" spans="2:15" ht="9.75">
      <c r="B255" s="133"/>
      <c r="C255" s="44"/>
      <c r="D255" s="45"/>
      <c r="E255" s="45"/>
      <c r="F255" s="215"/>
      <c r="G255" s="235"/>
      <c r="H255" s="16"/>
      <c r="I255" s="17"/>
      <c r="J255" s="185"/>
      <c r="K255" s="186"/>
      <c r="L255" s="127"/>
      <c r="M255" s="14"/>
      <c r="N255" s="18"/>
      <c r="O255" s="262"/>
    </row>
    <row r="256" spans="2:15" ht="9.75">
      <c r="B256" s="133"/>
      <c r="C256" s="44"/>
      <c r="D256" s="45"/>
      <c r="E256" s="45"/>
      <c r="F256" s="215"/>
      <c r="G256" s="235"/>
      <c r="H256" s="16"/>
      <c r="I256" s="17"/>
      <c r="J256" s="185"/>
      <c r="K256" s="186"/>
      <c r="L256" s="127"/>
      <c r="M256" s="14"/>
      <c r="N256" s="18"/>
      <c r="O256" s="262"/>
    </row>
    <row r="257" spans="2:15" ht="9.75">
      <c r="B257" s="133"/>
      <c r="C257" s="44"/>
      <c r="D257" s="45"/>
      <c r="E257" s="45"/>
      <c r="F257" s="215"/>
      <c r="G257" s="235"/>
      <c r="H257" s="16"/>
      <c r="I257" s="17"/>
      <c r="J257" s="185"/>
      <c r="K257" s="186"/>
      <c r="L257" s="127"/>
      <c r="M257" s="14"/>
      <c r="N257" s="18"/>
      <c r="O257" s="262"/>
    </row>
    <row r="258" spans="2:15" ht="9.75">
      <c r="B258" s="133"/>
      <c r="C258" s="44"/>
      <c r="D258" s="45"/>
      <c r="E258" s="45"/>
      <c r="F258" s="215"/>
      <c r="G258" s="235"/>
      <c r="H258" s="16"/>
      <c r="I258" s="17"/>
      <c r="J258" s="185"/>
      <c r="K258" s="186"/>
      <c r="L258" s="127"/>
      <c r="M258" s="14"/>
      <c r="N258" s="18"/>
      <c r="O258" s="262"/>
    </row>
    <row r="259" spans="2:15" ht="9.75">
      <c r="B259" s="133"/>
      <c r="C259" s="44"/>
      <c r="D259" s="45"/>
      <c r="E259" s="45"/>
      <c r="F259" s="215"/>
      <c r="G259" s="235"/>
      <c r="H259" s="16"/>
      <c r="I259" s="17"/>
      <c r="J259" s="185"/>
      <c r="K259" s="186"/>
      <c r="L259" s="127"/>
      <c r="M259" s="14"/>
      <c r="N259" s="18"/>
      <c r="O259" s="262"/>
    </row>
    <row r="260" spans="2:15" ht="9.75">
      <c r="B260" s="133"/>
      <c r="C260" s="44"/>
      <c r="D260" s="45"/>
      <c r="E260" s="45"/>
      <c r="F260" s="215"/>
      <c r="G260" s="235"/>
      <c r="H260" s="16"/>
      <c r="I260" s="17"/>
      <c r="J260" s="185"/>
      <c r="K260" s="186"/>
      <c r="L260" s="127"/>
      <c r="M260" s="14"/>
      <c r="N260" s="18"/>
      <c r="O260" s="262"/>
    </row>
    <row r="261" spans="2:15" ht="9.75">
      <c r="B261" s="133"/>
      <c r="C261" s="44"/>
      <c r="D261" s="45"/>
      <c r="E261" s="45"/>
      <c r="F261" s="215"/>
      <c r="G261" s="235"/>
      <c r="H261" s="16"/>
      <c r="I261" s="17"/>
      <c r="J261" s="185"/>
      <c r="K261" s="186"/>
      <c r="L261" s="127"/>
      <c r="M261" s="14"/>
      <c r="N261" s="18"/>
      <c r="O261" s="262"/>
    </row>
    <row r="262" spans="2:15" ht="9.75">
      <c r="B262" s="133"/>
      <c r="C262" s="44"/>
      <c r="D262" s="45"/>
      <c r="E262" s="45"/>
      <c r="F262" s="215"/>
      <c r="G262" s="235"/>
      <c r="H262" s="16"/>
      <c r="I262" s="17"/>
      <c r="J262" s="185"/>
      <c r="K262" s="186"/>
      <c r="L262" s="127"/>
      <c r="M262" s="14"/>
      <c r="N262" s="18"/>
      <c r="O262" s="262"/>
    </row>
    <row r="263" spans="2:15" ht="9.75">
      <c r="B263" s="133"/>
      <c r="C263" s="44"/>
      <c r="D263" s="45"/>
      <c r="E263" s="45"/>
      <c r="F263" s="215"/>
      <c r="G263" s="235"/>
      <c r="H263" s="16"/>
      <c r="I263" s="17"/>
      <c r="J263" s="185"/>
      <c r="K263" s="186"/>
      <c r="L263" s="127"/>
      <c r="M263" s="14"/>
      <c r="N263" s="18"/>
      <c r="O263" s="262"/>
    </row>
    <row r="264" spans="2:15" ht="9.75">
      <c r="B264" s="133"/>
      <c r="C264" s="44"/>
      <c r="D264" s="45"/>
      <c r="E264" s="45"/>
      <c r="F264" s="215"/>
      <c r="G264" s="235"/>
      <c r="H264" s="16"/>
      <c r="I264" s="17"/>
      <c r="J264" s="185"/>
      <c r="K264" s="186"/>
      <c r="L264" s="127"/>
      <c r="M264" s="14"/>
      <c r="N264" s="18"/>
      <c r="O264" s="262"/>
    </row>
    <row r="265" spans="2:15" ht="9.75">
      <c r="B265" s="133"/>
      <c r="C265" s="44"/>
      <c r="D265" s="45"/>
      <c r="E265" s="45"/>
      <c r="F265" s="215"/>
      <c r="G265" s="235"/>
      <c r="H265" s="16"/>
      <c r="I265" s="17"/>
      <c r="J265" s="185"/>
      <c r="K265" s="186"/>
      <c r="L265" s="127"/>
      <c r="M265" s="14"/>
      <c r="N265" s="18"/>
      <c r="O265" s="262"/>
    </row>
    <row r="266" spans="2:15" ht="9.75">
      <c r="B266" s="133"/>
      <c r="C266" s="44"/>
      <c r="D266" s="45"/>
      <c r="E266" s="45"/>
      <c r="F266" s="215"/>
      <c r="G266" s="235"/>
      <c r="H266" s="16"/>
      <c r="I266" s="17"/>
      <c r="J266" s="185"/>
      <c r="K266" s="186"/>
      <c r="L266" s="127"/>
      <c r="M266" s="14"/>
      <c r="N266" s="18"/>
      <c r="O266" s="262"/>
    </row>
    <row r="267" spans="2:15" ht="9.75">
      <c r="B267" s="133"/>
      <c r="C267" s="44"/>
      <c r="D267" s="45"/>
      <c r="E267" s="45"/>
      <c r="F267" s="215"/>
      <c r="G267" s="235"/>
      <c r="H267" s="16"/>
      <c r="I267" s="17"/>
      <c r="J267" s="185"/>
      <c r="K267" s="186"/>
      <c r="L267" s="127"/>
      <c r="M267" s="14"/>
      <c r="N267" s="18"/>
      <c r="O267" s="262"/>
    </row>
    <row r="268" spans="2:15" ht="9.75">
      <c r="B268" s="133"/>
      <c r="C268" s="44"/>
      <c r="D268" s="45"/>
      <c r="E268" s="45"/>
      <c r="F268" s="215"/>
      <c r="G268" s="235"/>
      <c r="H268" s="16"/>
      <c r="I268" s="17"/>
      <c r="J268" s="185"/>
      <c r="K268" s="186"/>
      <c r="L268" s="127"/>
      <c r="M268" s="14"/>
      <c r="N268" s="18"/>
      <c r="O268" s="262"/>
    </row>
    <row r="269" spans="2:15" ht="9.75">
      <c r="B269" s="133"/>
      <c r="C269" s="44"/>
      <c r="D269" s="45"/>
      <c r="E269" s="45"/>
      <c r="F269" s="215"/>
      <c r="G269" s="235"/>
      <c r="H269" s="16"/>
      <c r="I269" s="17"/>
      <c r="J269" s="185"/>
      <c r="K269" s="186"/>
      <c r="L269" s="127"/>
      <c r="M269" s="14"/>
      <c r="N269" s="18"/>
      <c r="O269" s="262"/>
    </row>
    <row r="270" spans="2:15" ht="9.75">
      <c r="B270" s="133"/>
      <c r="C270" s="44"/>
      <c r="D270" s="45"/>
      <c r="E270" s="45"/>
      <c r="F270" s="215"/>
      <c r="G270" s="235"/>
      <c r="H270" s="16"/>
      <c r="I270" s="17"/>
      <c r="J270" s="185"/>
      <c r="K270" s="186"/>
      <c r="L270" s="127"/>
      <c r="M270" s="14"/>
      <c r="N270" s="18"/>
      <c r="O270" s="262"/>
    </row>
    <row r="271" spans="2:15" ht="9.75">
      <c r="B271" s="133"/>
      <c r="C271" s="44"/>
      <c r="D271" s="45"/>
      <c r="E271" s="45"/>
      <c r="F271" s="215"/>
      <c r="G271" s="235"/>
      <c r="H271" s="16"/>
      <c r="I271" s="17"/>
      <c r="J271" s="185"/>
      <c r="K271" s="186"/>
      <c r="L271" s="127"/>
      <c r="M271" s="14"/>
      <c r="N271" s="18"/>
      <c r="O271" s="262"/>
    </row>
    <row r="272" spans="2:15" ht="9.75">
      <c r="B272" s="133"/>
      <c r="C272" s="44"/>
      <c r="D272" s="45"/>
      <c r="E272" s="45"/>
      <c r="F272" s="215"/>
      <c r="G272" s="235"/>
      <c r="H272" s="16"/>
      <c r="I272" s="17"/>
      <c r="J272" s="185"/>
      <c r="K272" s="186"/>
      <c r="L272" s="127"/>
      <c r="M272" s="14"/>
      <c r="N272" s="18"/>
      <c r="O272" s="262"/>
    </row>
    <row r="273" spans="2:15" ht="9.75">
      <c r="B273" s="133"/>
      <c r="C273" s="44"/>
      <c r="D273" s="45"/>
      <c r="E273" s="45"/>
      <c r="F273" s="215"/>
      <c r="G273" s="235"/>
      <c r="H273" s="16"/>
      <c r="I273" s="17"/>
      <c r="J273" s="185"/>
      <c r="K273" s="186"/>
      <c r="L273" s="127"/>
      <c r="M273" s="14"/>
      <c r="N273" s="18"/>
      <c r="O273" s="262"/>
    </row>
    <row r="274" spans="2:15" ht="9.75">
      <c r="B274" s="133"/>
      <c r="C274" s="44"/>
      <c r="D274" s="45"/>
      <c r="E274" s="45"/>
      <c r="F274" s="215"/>
      <c r="G274" s="235"/>
      <c r="H274" s="16"/>
      <c r="I274" s="17"/>
      <c r="J274" s="185"/>
      <c r="K274" s="186"/>
      <c r="L274" s="127"/>
      <c r="M274" s="14"/>
      <c r="N274" s="18"/>
      <c r="O274" s="262"/>
    </row>
    <row r="275" spans="2:15" ht="9.75">
      <c r="B275" s="133"/>
      <c r="C275" s="44"/>
      <c r="D275" s="45"/>
      <c r="E275" s="45"/>
      <c r="F275" s="215"/>
      <c r="G275" s="235"/>
      <c r="H275" s="16"/>
      <c r="I275" s="17"/>
      <c r="J275" s="185"/>
      <c r="K275" s="186"/>
      <c r="L275" s="127"/>
      <c r="M275" s="14"/>
      <c r="N275" s="18"/>
      <c r="O275" s="262"/>
    </row>
    <row r="276" spans="2:15" ht="9.75">
      <c r="B276" s="133"/>
      <c r="C276" s="44"/>
      <c r="D276" s="45"/>
      <c r="E276" s="45"/>
      <c r="F276" s="215"/>
      <c r="G276" s="235"/>
      <c r="H276" s="16"/>
      <c r="I276" s="17"/>
      <c r="J276" s="185"/>
      <c r="K276" s="186"/>
      <c r="L276" s="127"/>
      <c r="M276" s="14"/>
      <c r="N276" s="18"/>
      <c r="O276" s="262"/>
    </row>
    <row r="277" spans="2:15" ht="9.75">
      <c r="B277" s="133"/>
      <c r="C277" s="44"/>
      <c r="D277" s="45"/>
      <c r="E277" s="45"/>
      <c r="F277" s="215"/>
      <c r="G277" s="235"/>
      <c r="H277" s="16"/>
      <c r="I277" s="17"/>
      <c r="J277" s="185"/>
      <c r="K277" s="186"/>
      <c r="L277" s="127"/>
      <c r="M277" s="14"/>
      <c r="N277" s="18"/>
      <c r="O277" s="262"/>
    </row>
    <row r="278" spans="2:15" ht="9.75">
      <c r="B278" s="133"/>
      <c r="C278" s="44"/>
      <c r="D278" s="45"/>
      <c r="E278" s="45"/>
      <c r="F278" s="215"/>
      <c r="G278" s="235"/>
      <c r="H278" s="16"/>
      <c r="I278" s="17"/>
      <c r="J278" s="185"/>
      <c r="K278" s="186"/>
      <c r="L278" s="127"/>
      <c r="M278" s="14"/>
      <c r="N278" s="18"/>
      <c r="O278" s="262"/>
    </row>
    <row r="279" spans="2:15" ht="9.75">
      <c r="B279" s="133"/>
      <c r="C279" s="44"/>
      <c r="D279" s="45"/>
      <c r="E279" s="45"/>
      <c r="F279" s="215"/>
      <c r="G279" s="235"/>
      <c r="H279" s="16"/>
      <c r="I279" s="17"/>
      <c r="J279" s="185"/>
      <c r="K279" s="186"/>
      <c r="L279" s="127"/>
      <c r="M279" s="14"/>
      <c r="N279" s="18"/>
      <c r="O279" s="262"/>
    </row>
    <row r="280" spans="2:15" ht="9.75">
      <c r="B280" s="133"/>
      <c r="C280" s="44"/>
      <c r="D280" s="45"/>
      <c r="E280" s="45"/>
      <c r="F280" s="215"/>
      <c r="G280" s="235"/>
      <c r="H280" s="16"/>
      <c r="I280" s="17"/>
      <c r="J280" s="185"/>
      <c r="K280" s="186"/>
      <c r="L280" s="127"/>
      <c r="M280" s="14"/>
      <c r="N280" s="18"/>
      <c r="O280" s="262"/>
    </row>
    <row r="281" spans="2:15" ht="9.75">
      <c r="B281" s="133"/>
      <c r="C281" s="44"/>
      <c r="D281" s="45"/>
      <c r="E281" s="45"/>
      <c r="F281" s="215"/>
      <c r="G281" s="235"/>
      <c r="H281" s="16"/>
      <c r="I281" s="17"/>
      <c r="J281" s="185"/>
      <c r="K281" s="186"/>
      <c r="L281" s="127"/>
      <c r="M281" s="14"/>
      <c r="N281" s="18"/>
      <c r="O281" s="262"/>
    </row>
    <row r="282" spans="2:15" ht="9.75">
      <c r="B282" s="133"/>
      <c r="C282" s="44"/>
      <c r="D282" s="45"/>
      <c r="E282" s="45"/>
      <c r="F282" s="215"/>
      <c r="G282" s="235"/>
      <c r="H282" s="16"/>
      <c r="I282" s="17"/>
      <c r="J282" s="185"/>
      <c r="K282" s="186"/>
      <c r="L282" s="127"/>
      <c r="M282" s="14"/>
      <c r="N282" s="18"/>
      <c r="O282" s="262"/>
    </row>
    <row r="283" spans="2:15" ht="9.75">
      <c r="B283" s="133"/>
      <c r="C283" s="44"/>
      <c r="D283" s="45"/>
      <c r="E283" s="45"/>
      <c r="F283" s="215"/>
      <c r="G283" s="235"/>
      <c r="H283" s="16"/>
      <c r="I283" s="17"/>
      <c r="J283" s="185"/>
      <c r="K283" s="186"/>
      <c r="L283" s="127"/>
      <c r="M283" s="14"/>
      <c r="N283" s="18"/>
      <c r="O283" s="262"/>
    </row>
    <row r="284" spans="2:15" ht="9.75">
      <c r="B284" s="133"/>
      <c r="C284" s="44"/>
      <c r="D284" s="45"/>
      <c r="E284" s="45"/>
      <c r="F284" s="215"/>
      <c r="G284" s="235"/>
      <c r="H284" s="16"/>
      <c r="I284" s="17"/>
      <c r="J284" s="185"/>
      <c r="K284" s="186"/>
      <c r="L284" s="127"/>
      <c r="M284" s="14"/>
      <c r="N284" s="18"/>
      <c r="O284" s="262"/>
    </row>
    <row r="285" spans="2:15" ht="9.75">
      <c r="B285" s="133"/>
      <c r="C285" s="44"/>
      <c r="D285" s="45"/>
      <c r="E285" s="45"/>
      <c r="F285" s="215"/>
      <c r="G285" s="235"/>
      <c r="H285" s="16"/>
      <c r="I285" s="17"/>
      <c r="J285" s="185"/>
      <c r="K285" s="186"/>
      <c r="L285" s="127"/>
      <c r="M285" s="14"/>
      <c r="N285" s="18"/>
      <c r="O285" s="262"/>
    </row>
    <row r="286" spans="2:15" ht="9.75">
      <c r="B286" s="133"/>
      <c r="C286" s="44"/>
      <c r="D286" s="45"/>
      <c r="E286" s="45"/>
      <c r="F286" s="215"/>
      <c r="G286" s="235"/>
      <c r="H286" s="16"/>
      <c r="I286" s="17"/>
      <c r="J286" s="185"/>
      <c r="K286" s="186"/>
      <c r="L286" s="127"/>
      <c r="M286" s="14"/>
      <c r="N286" s="18"/>
      <c r="O286" s="262"/>
    </row>
    <row r="287" spans="2:15" ht="9.75">
      <c r="B287" s="133"/>
      <c r="C287" s="44"/>
      <c r="D287" s="45"/>
      <c r="E287" s="45"/>
      <c r="F287" s="215"/>
      <c r="G287" s="235"/>
      <c r="H287" s="16"/>
      <c r="I287" s="17"/>
      <c r="J287" s="185"/>
      <c r="K287" s="186"/>
      <c r="L287" s="127"/>
      <c r="M287" s="14"/>
      <c r="N287" s="18"/>
      <c r="O287" s="262"/>
    </row>
    <row r="288" spans="2:15" ht="9.75">
      <c r="B288" s="133"/>
      <c r="C288" s="44"/>
      <c r="D288" s="45"/>
      <c r="E288" s="45"/>
      <c r="F288" s="215"/>
      <c r="G288" s="235"/>
      <c r="H288" s="16"/>
      <c r="I288" s="17"/>
      <c r="J288" s="185"/>
      <c r="K288" s="186"/>
      <c r="L288" s="127"/>
      <c r="M288" s="14"/>
      <c r="N288" s="18"/>
      <c r="O288" s="262"/>
    </row>
    <row r="289" spans="2:15" ht="9.75">
      <c r="B289" s="133"/>
      <c r="C289" s="44"/>
      <c r="D289" s="45"/>
      <c r="E289" s="45"/>
      <c r="F289" s="215"/>
      <c r="G289" s="235"/>
      <c r="H289" s="16"/>
      <c r="I289" s="17"/>
      <c r="J289" s="185"/>
      <c r="K289" s="186"/>
      <c r="L289" s="127"/>
      <c r="M289" s="14"/>
      <c r="N289" s="18"/>
      <c r="O289" s="262"/>
    </row>
    <row r="290" spans="2:15" ht="9.75">
      <c r="B290" s="133"/>
      <c r="C290" s="44"/>
      <c r="D290" s="45"/>
      <c r="E290" s="45"/>
      <c r="F290" s="215"/>
      <c r="G290" s="235"/>
      <c r="H290" s="16"/>
      <c r="I290" s="17"/>
      <c r="J290" s="185"/>
      <c r="K290" s="186"/>
      <c r="L290" s="127"/>
      <c r="M290" s="14"/>
      <c r="N290" s="18"/>
      <c r="O290" s="262"/>
    </row>
    <row r="291" spans="2:15" ht="9.75">
      <c r="B291" s="133"/>
      <c r="C291" s="44"/>
      <c r="D291" s="45"/>
      <c r="E291" s="45"/>
      <c r="F291" s="215"/>
      <c r="G291" s="235"/>
      <c r="H291" s="16"/>
      <c r="I291" s="17"/>
      <c r="J291" s="185"/>
      <c r="K291" s="186"/>
      <c r="L291" s="127"/>
      <c r="M291" s="14"/>
      <c r="N291" s="18"/>
      <c r="O291" s="262"/>
    </row>
    <row r="292" spans="2:15" ht="9.75">
      <c r="B292" s="133"/>
      <c r="C292" s="44"/>
      <c r="D292" s="45"/>
      <c r="E292" s="45"/>
      <c r="F292" s="215"/>
      <c r="G292" s="235"/>
      <c r="H292" s="16"/>
      <c r="I292" s="17"/>
      <c r="J292" s="185"/>
      <c r="K292" s="186"/>
      <c r="L292" s="127"/>
      <c r="M292" s="14"/>
      <c r="N292" s="18"/>
      <c r="O292" s="262"/>
    </row>
    <row r="293" spans="2:15" ht="9.75">
      <c r="B293" s="133"/>
      <c r="C293" s="44"/>
      <c r="D293" s="45"/>
      <c r="E293" s="45"/>
      <c r="F293" s="215"/>
      <c r="G293" s="235"/>
      <c r="H293" s="16"/>
      <c r="I293" s="17"/>
      <c r="J293" s="185"/>
      <c r="K293" s="186"/>
      <c r="L293" s="127"/>
      <c r="M293" s="14"/>
      <c r="N293" s="18"/>
      <c r="O293" s="262"/>
    </row>
    <row r="294" spans="2:15" ht="9.75">
      <c r="B294" s="133"/>
      <c r="C294" s="44"/>
      <c r="D294" s="45"/>
      <c r="E294" s="45"/>
      <c r="F294" s="215"/>
      <c r="G294" s="235"/>
      <c r="H294" s="16"/>
      <c r="I294" s="17"/>
      <c r="J294" s="185"/>
      <c r="K294" s="186"/>
      <c r="L294" s="127"/>
      <c r="M294" s="14"/>
      <c r="N294" s="18"/>
      <c r="O294" s="262"/>
    </row>
    <row r="295" spans="2:15" ht="9.75">
      <c r="B295" s="133"/>
      <c r="C295" s="44"/>
      <c r="D295" s="45"/>
      <c r="E295" s="45"/>
      <c r="F295" s="215"/>
      <c r="G295" s="235"/>
      <c r="H295" s="16"/>
      <c r="I295" s="17"/>
      <c r="J295" s="185"/>
      <c r="K295" s="186"/>
      <c r="L295" s="127"/>
      <c r="M295" s="14"/>
      <c r="N295" s="18"/>
      <c r="O295" s="262"/>
    </row>
    <row r="296" spans="2:15" ht="9.75">
      <c r="B296" s="133"/>
      <c r="C296" s="44"/>
      <c r="D296" s="45"/>
      <c r="E296" s="45"/>
      <c r="F296" s="215"/>
      <c r="G296" s="235"/>
      <c r="H296" s="16"/>
      <c r="I296" s="17"/>
      <c r="J296" s="185"/>
      <c r="K296" s="186"/>
      <c r="L296" s="127"/>
      <c r="M296" s="14"/>
      <c r="N296" s="18"/>
      <c r="O296" s="262"/>
    </row>
    <row r="297" spans="2:15" ht="9.75">
      <c r="B297" s="133"/>
      <c r="C297" s="44"/>
      <c r="D297" s="45"/>
      <c r="E297" s="45"/>
      <c r="F297" s="215"/>
      <c r="G297" s="235"/>
      <c r="H297" s="16"/>
      <c r="I297" s="17"/>
      <c r="J297" s="185"/>
      <c r="K297" s="186"/>
      <c r="L297" s="127"/>
      <c r="M297" s="14"/>
      <c r="N297" s="18"/>
      <c r="O297" s="262"/>
    </row>
    <row r="298" spans="2:15" ht="9.75">
      <c r="B298" s="133"/>
      <c r="C298" s="44"/>
      <c r="D298" s="45"/>
      <c r="E298" s="45"/>
      <c r="F298" s="215"/>
      <c r="G298" s="235"/>
      <c r="H298" s="16"/>
      <c r="I298" s="17"/>
      <c r="J298" s="185"/>
      <c r="K298" s="186"/>
      <c r="L298" s="127"/>
      <c r="M298" s="14"/>
      <c r="N298" s="18"/>
      <c r="O298" s="262"/>
    </row>
    <row r="299" spans="2:15" ht="9.75">
      <c r="B299" s="133"/>
      <c r="C299" s="44"/>
      <c r="D299" s="45"/>
      <c r="E299" s="45"/>
      <c r="F299" s="215"/>
      <c r="G299" s="235"/>
      <c r="H299" s="16"/>
      <c r="I299" s="17"/>
      <c r="J299" s="185"/>
      <c r="K299" s="186"/>
      <c r="L299" s="127"/>
      <c r="M299" s="14"/>
      <c r="N299" s="18"/>
      <c r="O299" s="262"/>
    </row>
    <row r="300" spans="2:15" ht="9.75">
      <c r="B300" s="133"/>
      <c r="C300" s="44"/>
      <c r="D300" s="45"/>
      <c r="E300" s="45"/>
      <c r="F300" s="215"/>
      <c r="G300" s="235"/>
      <c r="H300" s="16"/>
      <c r="I300" s="17"/>
      <c r="J300" s="185"/>
      <c r="K300" s="186"/>
      <c r="L300" s="127"/>
      <c r="M300" s="14"/>
      <c r="N300" s="18"/>
      <c r="O300" s="262"/>
    </row>
    <row r="301" spans="2:15" ht="9.75">
      <c r="B301" s="133"/>
      <c r="C301" s="44"/>
      <c r="D301" s="45"/>
      <c r="E301" s="45"/>
      <c r="F301" s="215"/>
      <c r="G301" s="235"/>
      <c r="H301" s="16"/>
      <c r="I301" s="17"/>
      <c r="J301" s="185"/>
      <c r="K301" s="186"/>
      <c r="L301" s="127"/>
      <c r="M301" s="14"/>
      <c r="N301" s="18"/>
      <c r="O301" s="262"/>
    </row>
    <row r="302" spans="2:15" ht="9.75">
      <c r="B302" s="133"/>
      <c r="C302" s="44"/>
      <c r="D302" s="45"/>
      <c r="E302" s="45"/>
      <c r="F302" s="215"/>
      <c r="G302" s="235"/>
      <c r="H302" s="16"/>
      <c r="I302" s="17"/>
      <c r="J302" s="185"/>
      <c r="K302" s="186"/>
      <c r="L302" s="127"/>
      <c r="M302" s="14"/>
      <c r="N302" s="18"/>
      <c r="O302" s="262"/>
    </row>
    <row r="303" spans="2:15" ht="9.75">
      <c r="B303" s="133"/>
      <c r="C303" s="44"/>
      <c r="D303" s="45"/>
      <c r="E303" s="45"/>
      <c r="F303" s="215"/>
      <c r="G303" s="235"/>
      <c r="H303" s="16"/>
      <c r="I303" s="17"/>
      <c r="J303" s="185"/>
      <c r="K303" s="186"/>
      <c r="L303" s="127"/>
      <c r="M303" s="14"/>
      <c r="N303" s="18"/>
      <c r="O303" s="262"/>
    </row>
    <row r="304" spans="2:15" ht="9.75">
      <c r="B304" s="133"/>
      <c r="C304" s="44"/>
      <c r="D304" s="45"/>
      <c r="E304" s="45"/>
      <c r="F304" s="215"/>
      <c r="G304" s="235"/>
      <c r="H304" s="16"/>
      <c r="I304" s="17"/>
      <c r="J304" s="185"/>
      <c r="K304" s="186"/>
      <c r="L304" s="127"/>
      <c r="M304" s="14"/>
      <c r="N304" s="18"/>
      <c r="O304" s="262"/>
    </row>
    <row r="305" spans="2:15" ht="9.75">
      <c r="B305" s="133"/>
      <c r="C305" s="44"/>
      <c r="D305" s="45"/>
      <c r="E305" s="45"/>
      <c r="F305" s="215"/>
      <c r="G305" s="235"/>
      <c r="H305" s="16"/>
      <c r="I305" s="17"/>
      <c r="J305" s="185"/>
      <c r="K305" s="186"/>
      <c r="L305" s="127"/>
      <c r="M305" s="14"/>
      <c r="N305" s="18"/>
      <c r="O305" s="262"/>
    </row>
    <row r="306" spans="2:15" ht="9.75">
      <c r="B306" s="133"/>
      <c r="C306" s="44"/>
      <c r="D306" s="45"/>
      <c r="E306" s="45"/>
      <c r="F306" s="215"/>
      <c r="G306" s="235"/>
      <c r="H306" s="16"/>
      <c r="I306" s="17"/>
      <c r="J306" s="185"/>
      <c r="K306" s="186"/>
      <c r="L306" s="127"/>
      <c r="M306" s="14"/>
      <c r="N306" s="18"/>
      <c r="O306" s="262"/>
    </row>
    <row r="307" spans="2:15" ht="9.75">
      <c r="B307" s="133"/>
      <c r="C307" s="44"/>
      <c r="D307" s="45"/>
      <c r="E307" s="45"/>
      <c r="F307" s="215"/>
      <c r="G307" s="235"/>
      <c r="H307" s="16"/>
      <c r="I307" s="17"/>
      <c r="J307" s="185"/>
      <c r="K307" s="186"/>
      <c r="L307" s="127"/>
      <c r="M307" s="14"/>
      <c r="N307" s="18"/>
      <c r="O307" s="262"/>
    </row>
    <row r="308" spans="2:15" ht="9.75">
      <c r="B308" s="133"/>
      <c r="C308" s="44"/>
      <c r="D308" s="45"/>
      <c r="E308" s="45"/>
      <c r="F308" s="215"/>
      <c r="G308" s="235"/>
      <c r="H308" s="16"/>
      <c r="I308" s="17"/>
      <c r="J308" s="185"/>
      <c r="K308" s="186"/>
      <c r="L308" s="127"/>
      <c r="M308" s="14"/>
      <c r="N308" s="18"/>
      <c r="O308" s="262"/>
    </row>
    <row r="309" spans="2:15" ht="9.75">
      <c r="B309" s="133"/>
      <c r="C309" s="44"/>
      <c r="D309" s="45"/>
      <c r="E309" s="45"/>
      <c r="F309" s="215"/>
      <c r="G309" s="235"/>
      <c r="H309" s="16"/>
      <c r="I309" s="17"/>
      <c r="J309" s="185"/>
      <c r="K309" s="186"/>
      <c r="L309" s="127"/>
      <c r="M309" s="14"/>
      <c r="N309" s="18"/>
      <c r="O309" s="262"/>
    </row>
    <row r="310" spans="2:15" ht="9.75">
      <c r="B310" s="133"/>
      <c r="C310" s="44"/>
      <c r="D310" s="45"/>
      <c r="E310" s="45"/>
      <c r="F310" s="215"/>
      <c r="G310" s="235"/>
      <c r="H310" s="16"/>
      <c r="I310" s="17"/>
      <c r="J310" s="185"/>
      <c r="K310" s="186"/>
      <c r="L310" s="127"/>
      <c r="M310" s="14"/>
      <c r="N310" s="18"/>
      <c r="O310" s="262"/>
    </row>
    <row r="311" spans="2:15" ht="9.75">
      <c r="B311" s="133"/>
      <c r="C311" s="44"/>
      <c r="D311" s="45"/>
      <c r="E311" s="45"/>
      <c r="F311" s="215"/>
      <c r="G311" s="235"/>
      <c r="H311" s="16"/>
      <c r="I311" s="17"/>
      <c r="J311" s="185"/>
      <c r="K311" s="186"/>
      <c r="L311" s="127"/>
      <c r="M311" s="14"/>
      <c r="N311" s="18"/>
      <c r="O311" s="262"/>
    </row>
    <row r="312" spans="2:15" ht="9.75">
      <c r="B312" s="133"/>
      <c r="C312" s="44"/>
      <c r="D312" s="45"/>
      <c r="E312" s="45"/>
      <c r="F312" s="215"/>
      <c r="G312" s="235"/>
      <c r="H312" s="16"/>
      <c r="I312" s="17"/>
      <c r="J312" s="185"/>
      <c r="K312" s="186"/>
      <c r="L312" s="127"/>
      <c r="M312" s="14"/>
      <c r="N312" s="18"/>
      <c r="O312" s="262"/>
    </row>
    <row r="313" spans="2:15" ht="9.75">
      <c r="B313" s="133"/>
      <c r="C313" s="44"/>
      <c r="D313" s="45"/>
      <c r="E313" s="45"/>
      <c r="F313" s="215"/>
      <c r="G313" s="235"/>
      <c r="H313" s="16"/>
      <c r="I313" s="17"/>
      <c r="J313" s="185"/>
      <c r="K313" s="186"/>
      <c r="L313" s="127"/>
      <c r="M313" s="14"/>
      <c r="N313" s="18"/>
      <c r="O313" s="262"/>
    </row>
    <row r="314" spans="2:15" ht="9.75">
      <c r="B314" s="133"/>
      <c r="C314" s="44"/>
      <c r="D314" s="45"/>
      <c r="E314" s="45"/>
      <c r="F314" s="215"/>
      <c r="G314" s="235"/>
      <c r="H314" s="16"/>
      <c r="I314" s="17"/>
      <c r="J314" s="185"/>
      <c r="K314" s="186"/>
      <c r="L314" s="127"/>
      <c r="M314" s="14"/>
      <c r="N314" s="18"/>
      <c r="O314" s="262"/>
    </row>
    <row r="315" spans="2:15" ht="9.75">
      <c r="B315" s="133"/>
      <c r="C315" s="44"/>
      <c r="D315" s="45"/>
      <c r="E315" s="45"/>
      <c r="F315" s="215"/>
      <c r="G315" s="235"/>
      <c r="H315" s="16"/>
      <c r="I315" s="17"/>
      <c r="J315" s="185"/>
      <c r="K315" s="186"/>
      <c r="L315" s="127"/>
      <c r="M315" s="14"/>
      <c r="N315" s="18"/>
      <c r="O315" s="262"/>
    </row>
    <row r="316" spans="2:15" ht="9.75">
      <c r="B316" s="133"/>
      <c r="C316" s="44"/>
      <c r="D316" s="45"/>
      <c r="E316" s="45"/>
      <c r="F316" s="215"/>
      <c r="G316" s="235"/>
      <c r="H316" s="16"/>
      <c r="I316" s="17"/>
      <c r="J316" s="185"/>
      <c r="K316" s="186"/>
      <c r="L316" s="127"/>
      <c r="M316" s="14"/>
      <c r="N316" s="18"/>
      <c r="O316" s="262"/>
    </row>
    <row r="317" spans="2:15" ht="9.75">
      <c r="B317" s="133"/>
      <c r="C317" s="44"/>
      <c r="D317" s="45"/>
      <c r="E317" s="45"/>
      <c r="F317" s="215"/>
      <c r="G317" s="235"/>
      <c r="H317" s="16"/>
      <c r="I317" s="17"/>
      <c r="J317" s="185"/>
      <c r="K317" s="186"/>
      <c r="L317" s="127"/>
      <c r="M317" s="14"/>
      <c r="N317" s="18"/>
      <c r="O317" s="262"/>
    </row>
    <row r="318" spans="2:15" ht="9.75">
      <c r="B318" s="133"/>
      <c r="C318" s="44"/>
      <c r="D318" s="45"/>
      <c r="E318" s="45"/>
      <c r="F318" s="215"/>
      <c r="G318" s="235"/>
      <c r="H318" s="16"/>
      <c r="I318" s="17"/>
      <c r="J318" s="185"/>
      <c r="K318" s="186"/>
      <c r="L318" s="127"/>
      <c r="M318" s="14"/>
      <c r="N318" s="18"/>
      <c r="O318" s="262"/>
    </row>
    <row r="319" spans="2:15" ht="9.75">
      <c r="B319" s="133"/>
      <c r="C319" s="44"/>
      <c r="D319" s="45"/>
      <c r="E319" s="45"/>
      <c r="F319" s="215"/>
      <c r="G319" s="235"/>
      <c r="H319" s="16"/>
      <c r="I319" s="17"/>
      <c r="J319" s="185"/>
      <c r="K319" s="186"/>
      <c r="L319" s="127"/>
      <c r="M319" s="14"/>
      <c r="N319" s="18"/>
      <c r="O319" s="262"/>
    </row>
    <row r="320" spans="2:15" ht="9.75">
      <c r="B320" s="133"/>
      <c r="C320" s="44"/>
      <c r="D320" s="45"/>
      <c r="E320" s="45"/>
      <c r="F320" s="215"/>
      <c r="G320" s="235"/>
      <c r="H320" s="16"/>
      <c r="I320" s="17"/>
      <c r="J320" s="185"/>
      <c r="K320" s="186"/>
      <c r="L320" s="127"/>
      <c r="M320" s="14"/>
      <c r="N320" s="18"/>
      <c r="O320" s="262"/>
    </row>
    <row r="321" spans="2:15" ht="9.75">
      <c r="B321" s="133"/>
      <c r="C321" s="44"/>
      <c r="D321" s="45"/>
      <c r="E321" s="45"/>
      <c r="F321" s="215"/>
      <c r="G321" s="235"/>
      <c r="H321" s="16"/>
      <c r="I321" s="17"/>
      <c r="J321" s="185"/>
      <c r="K321" s="186"/>
      <c r="L321" s="127"/>
      <c r="M321" s="14"/>
      <c r="N321" s="18"/>
      <c r="O321" s="262"/>
    </row>
    <row r="322" spans="2:15" ht="9.75">
      <c r="B322" s="133"/>
      <c r="C322" s="44"/>
      <c r="D322" s="45"/>
      <c r="E322" s="45"/>
      <c r="F322" s="215"/>
      <c r="G322" s="235"/>
      <c r="H322" s="16"/>
      <c r="I322" s="17"/>
      <c r="J322" s="185"/>
      <c r="K322" s="186"/>
      <c r="L322" s="127"/>
      <c r="M322" s="14"/>
      <c r="N322" s="18"/>
      <c r="O322" s="262"/>
    </row>
    <row r="323" spans="2:15" ht="9.75">
      <c r="B323" s="133"/>
      <c r="C323" s="44"/>
      <c r="D323" s="45"/>
      <c r="E323" s="45"/>
      <c r="F323" s="215"/>
      <c r="G323" s="235"/>
      <c r="H323" s="16"/>
      <c r="I323" s="17"/>
      <c r="J323" s="185"/>
      <c r="K323" s="186"/>
      <c r="L323" s="127"/>
      <c r="M323" s="14"/>
      <c r="N323" s="18"/>
      <c r="O323" s="262"/>
    </row>
    <row r="324" spans="2:15" ht="9.75">
      <c r="B324" s="133"/>
      <c r="C324" s="44"/>
      <c r="D324" s="45"/>
      <c r="E324" s="45"/>
      <c r="F324" s="215"/>
      <c r="G324" s="235"/>
      <c r="H324" s="16"/>
      <c r="I324" s="17"/>
      <c r="J324" s="185"/>
      <c r="K324" s="186"/>
      <c r="L324" s="127"/>
      <c r="M324" s="14"/>
      <c r="N324" s="18"/>
      <c r="O324" s="262"/>
    </row>
    <row r="325" spans="2:15" ht="9.75">
      <c r="B325" s="133"/>
      <c r="C325" s="44"/>
      <c r="D325" s="45"/>
      <c r="E325" s="45"/>
      <c r="F325" s="215"/>
      <c r="G325" s="235"/>
      <c r="H325" s="16"/>
      <c r="I325" s="17"/>
      <c r="J325" s="185"/>
      <c r="K325" s="186"/>
      <c r="L325" s="127"/>
      <c r="M325" s="14"/>
      <c r="N325" s="18"/>
      <c r="O325" s="262"/>
    </row>
    <row r="326" spans="2:15" ht="9.75">
      <c r="B326" s="133"/>
      <c r="C326" s="44"/>
      <c r="D326" s="45"/>
      <c r="E326" s="45"/>
      <c r="F326" s="215"/>
      <c r="G326" s="235"/>
      <c r="H326" s="16"/>
      <c r="I326" s="17"/>
      <c r="J326" s="185"/>
      <c r="K326" s="186"/>
      <c r="L326" s="127"/>
      <c r="M326" s="14"/>
      <c r="N326" s="18"/>
      <c r="O326" s="262"/>
    </row>
    <row r="327" spans="2:15" ht="9.75">
      <c r="B327" s="133"/>
      <c r="C327" s="44"/>
      <c r="D327" s="45"/>
      <c r="E327" s="45"/>
      <c r="F327" s="215"/>
      <c r="G327" s="235"/>
      <c r="H327" s="16"/>
      <c r="I327" s="17"/>
      <c r="J327" s="185"/>
      <c r="K327" s="186"/>
      <c r="L327" s="127"/>
      <c r="M327" s="14"/>
      <c r="N327" s="18"/>
      <c r="O327" s="262"/>
    </row>
    <row r="328" spans="2:15" ht="9.75">
      <c r="B328" s="133"/>
      <c r="C328" s="44"/>
      <c r="D328" s="45"/>
      <c r="E328" s="45"/>
      <c r="F328" s="215"/>
      <c r="G328" s="235"/>
      <c r="H328" s="16"/>
      <c r="I328" s="17"/>
      <c r="J328" s="185"/>
      <c r="K328" s="186"/>
      <c r="L328" s="127"/>
      <c r="M328" s="14"/>
      <c r="N328" s="18"/>
      <c r="O328" s="262"/>
    </row>
    <row r="329" spans="2:15" ht="9.75">
      <c r="B329" s="133"/>
      <c r="C329" s="44"/>
      <c r="D329" s="45"/>
      <c r="E329" s="45"/>
      <c r="F329" s="215"/>
      <c r="G329" s="235"/>
      <c r="H329" s="16"/>
      <c r="I329" s="17"/>
      <c r="J329" s="185"/>
      <c r="K329" s="186"/>
      <c r="L329" s="127"/>
      <c r="M329" s="14"/>
      <c r="N329" s="18"/>
      <c r="O329" s="262"/>
    </row>
    <row r="330" spans="2:15" ht="9.75">
      <c r="B330" s="133"/>
      <c r="C330" s="44"/>
      <c r="D330" s="45"/>
      <c r="E330" s="45"/>
      <c r="F330" s="215"/>
      <c r="G330" s="235"/>
      <c r="H330" s="16"/>
      <c r="I330" s="17"/>
      <c r="J330" s="185"/>
      <c r="K330" s="186"/>
      <c r="L330" s="127"/>
      <c r="M330" s="14"/>
      <c r="N330" s="18"/>
      <c r="O330" s="262"/>
    </row>
    <row r="331" spans="2:15" ht="9.75">
      <c r="B331" s="133"/>
      <c r="C331" s="44"/>
      <c r="D331" s="45"/>
      <c r="E331" s="45"/>
      <c r="F331" s="215"/>
      <c r="G331" s="235"/>
      <c r="H331" s="16"/>
      <c r="I331" s="17"/>
      <c r="J331" s="185"/>
      <c r="K331" s="186"/>
      <c r="L331" s="127"/>
      <c r="M331" s="14"/>
      <c r="N331" s="18"/>
      <c r="O331" s="262"/>
    </row>
    <row r="332" spans="2:15" ht="9.75">
      <c r="B332" s="133"/>
      <c r="C332" s="44"/>
      <c r="D332" s="45"/>
      <c r="E332" s="45"/>
      <c r="F332" s="215"/>
      <c r="G332" s="235"/>
      <c r="H332" s="16"/>
      <c r="I332" s="17"/>
      <c r="J332" s="185"/>
      <c r="K332" s="186"/>
      <c r="L332" s="127"/>
      <c r="M332" s="14"/>
      <c r="N332" s="18"/>
      <c r="O332" s="262"/>
    </row>
    <row r="333" spans="2:15" ht="9.75">
      <c r="B333" s="133"/>
      <c r="C333" s="44"/>
      <c r="D333" s="45"/>
      <c r="E333" s="45"/>
      <c r="F333" s="215"/>
      <c r="G333" s="235"/>
      <c r="H333" s="16"/>
      <c r="I333" s="17"/>
      <c r="J333" s="185"/>
      <c r="K333" s="186"/>
      <c r="L333" s="127"/>
      <c r="M333" s="14"/>
      <c r="N333" s="18"/>
      <c r="O333" s="262"/>
    </row>
    <row r="334" spans="2:15" ht="9.75">
      <c r="B334" s="133"/>
      <c r="C334" s="44"/>
      <c r="D334" s="45"/>
      <c r="E334" s="45"/>
      <c r="F334" s="215"/>
      <c r="G334" s="235"/>
      <c r="H334" s="16"/>
      <c r="I334" s="17"/>
      <c r="J334" s="185"/>
      <c r="K334" s="186"/>
      <c r="L334" s="127"/>
      <c r="M334" s="14"/>
      <c r="N334" s="18"/>
      <c r="O334" s="262"/>
    </row>
    <row r="335" spans="2:15" ht="9.75">
      <c r="B335" s="133"/>
      <c r="C335" s="44"/>
      <c r="D335" s="45"/>
      <c r="E335" s="45"/>
      <c r="F335" s="215"/>
      <c r="G335" s="235"/>
      <c r="H335" s="16"/>
      <c r="I335" s="17"/>
      <c r="J335" s="185"/>
      <c r="K335" s="186"/>
      <c r="L335" s="127"/>
      <c r="M335" s="14"/>
      <c r="N335" s="18"/>
      <c r="O335" s="262"/>
    </row>
    <row r="336" spans="2:15" ht="9.75">
      <c r="B336" s="133"/>
      <c r="C336" s="44"/>
      <c r="D336" s="45"/>
      <c r="E336" s="45"/>
      <c r="F336" s="215"/>
      <c r="G336" s="235"/>
      <c r="H336" s="16"/>
      <c r="I336" s="17"/>
      <c r="J336" s="185"/>
      <c r="K336" s="186"/>
      <c r="L336" s="127"/>
      <c r="M336" s="14"/>
      <c r="N336" s="18"/>
      <c r="O336" s="262"/>
    </row>
    <row r="337" spans="2:15" ht="9.75">
      <c r="B337" s="133"/>
      <c r="C337" s="44"/>
      <c r="D337" s="45"/>
      <c r="E337" s="45"/>
      <c r="F337" s="215"/>
      <c r="G337" s="235"/>
      <c r="H337" s="16"/>
      <c r="I337" s="17"/>
      <c r="J337" s="185"/>
      <c r="K337" s="186"/>
      <c r="L337" s="127"/>
      <c r="M337" s="14"/>
      <c r="N337" s="18"/>
      <c r="O337" s="262"/>
    </row>
    <row r="338" spans="3:15" ht="9.75">
      <c r="C338" s="44"/>
      <c r="D338" s="45"/>
      <c r="E338" s="45"/>
      <c r="F338" s="215"/>
      <c r="G338" s="235"/>
      <c r="H338" s="16"/>
      <c r="I338" s="17"/>
      <c r="J338" s="185"/>
      <c r="K338" s="186"/>
      <c r="L338" s="127"/>
      <c r="M338" s="14"/>
      <c r="N338" s="18"/>
      <c r="O338" s="262"/>
    </row>
    <row r="339" spans="3:15" ht="9.75">
      <c r="C339" s="44"/>
      <c r="D339" s="45"/>
      <c r="E339" s="45"/>
      <c r="F339" s="215"/>
      <c r="G339" s="235"/>
      <c r="H339" s="16"/>
      <c r="I339" s="17"/>
      <c r="J339" s="185"/>
      <c r="K339" s="186"/>
      <c r="L339" s="127"/>
      <c r="M339" s="14"/>
      <c r="N339" s="18"/>
      <c r="O339" s="262"/>
    </row>
    <row r="340" spans="3:15" ht="9.75">
      <c r="C340" s="44"/>
      <c r="D340" s="45"/>
      <c r="E340" s="45"/>
      <c r="F340" s="215"/>
      <c r="G340" s="235"/>
      <c r="H340" s="16"/>
      <c r="I340" s="17"/>
      <c r="J340" s="185"/>
      <c r="K340" s="186"/>
      <c r="L340" s="127"/>
      <c r="M340" s="14"/>
      <c r="N340" s="18"/>
      <c r="O340" s="262"/>
    </row>
    <row r="341" spans="3:15" ht="9.75">
      <c r="C341" s="44"/>
      <c r="D341" s="45"/>
      <c r="E341" s="45"/>
      <c r="F341" s="215"/>
      <c r="G341" s="235"/>
      <c r="H341" s="16"/>
      <c r="I341" s="17"/>
      <c r="J341" s="185"/>
      <c r="K341" s="186"/>
      <c r="L341" s="127"/>
      <c r="M341" s="14"/>
      <c r="N341" s="18"/>
      <c r="O341" s="262"/>
    </row>
    <row r="342" spans="3:15" ht="9.75">
      <c r="C342" s="44"/>
      <c r="D342" s="45"/>
      <c r="E342" s="45"/>
      <c r="F342" s="215"/>
      <c r="G342" s="235"/>
      <c r="H342" s="16"/>
      <c r="I342" s="17"/>
      <c r="J342" s="185"/>
      <c r="K342" s="186"/>
      <c r="L342" s="127"/>
      <c r="M342" s="14"/>
      <c r="N342" s="18"/>
      <c r="O342" s="262"/>
    </row>
    <row r="343" spans="3:15" ht="9.75">
      <c r="C343" s="44"/>
      <c r="D343" s="45"/>
      <c r="E343" s="45"/>
      <c r="F343" s="215"/>
      <c r="G343" s="235"/>
      <c r="H343" s="16"/>
      <c r="I343" s="17"/>
      <c r="J343" s="185"/>
      <c r="K343" s="186"/>
      <c r="L343" s="127"/>
      <c r="M343" s="14"/>
      <c r="N343" s="18"/>
      <c r="O343" s="262"/>
    </row>
    <row r="344" spans="3:15" ht="9.75">
      <c r="C344" s="44"/>
      <c r="D344" s="45"/>
      <c r="E344" s="45"/>
      <c r="F344" s="215"/>
      <c r="G344" s="235"/>
      <c r="H344" s="16"/>
      <c r="I344" s="17"/>
      <c r="J344" s="185"/>
      <c r="K344" s="186"/>
      <c r="L344" s="127"/>
      <c r="M344" s="14"/>
      <c r="N344" s="18"/>
      <c r="O344" s="262"/>
    </row>
    <row r="345" spans="3:15" ht="9.75">
      <c r="C345" s="44"/>
      <c r="D345" s="45"/>
      <c r="E345" s="45"/>
      <c r="F345" s="215"/>
      <c r="G345" s="235"/>
      <c r="H345" s="16"/>
      <c r="I345" s="17"/>
      <c r="J345" s="185"/>
      <c r="K345" s="186"/>
      <c r="L345" s="127"/>
      <c r="M345" s="14"/>
      <c r="N345" s="18"/>
      <c r="O345" s="262"/>
    </row>
    <row r="346" spans="3:15" ht="9.75">
      <c r="C346" s="44"/>
      <c r="D346" s="45"/>
      <c r="E346" s="45"/>
      <c r="F346" s="215"/>
      <c r="G346" s="235"/>
      <c r="H346" s="16"/>
      <c r="I346" s="17"/>
      <c r="J346" s="185"/>
      <c r="K346" s="186"/>
      <c r="L346" s="127"/>
      <c r="M346" s="14"/>
      <c r="N346" s="18"/>
      <c r="O346" s="262"/>
    </row>
    <row r="347" spans="3:15" ht="9.75">
      <c r="C347" s="44"/>
      <c r="D347" s="45"/>
      <c r="E347" s="45"/>
      <c r="F347" s="215"/>
      <c r="G347" s="235"/>
      <c r="H347" s="16"/>
      <c r="I347" s="17"/>
      <c r="J347" s="185"/>
      <c r="K347" s="186"/>
      <c r="L347" s="127"/>
      <c r="M347" s="14"/>
      <c r="N347" s="18"/>
      <c r="O347" s="262"/>
    </row>
    <row r="348" spans="3:15" ht="9.75">
      <c r="C348" s="44"/>
      <c r="D348" s="45"/>
      <c r="E348" s="45"/>
      <c r="F348" s="215"/>
      <c r="G348" s="235"/>
      <c r="H348" s="16"/>
      <c r="I348" s="17"/>
      <c r="J348" s="185"/>
      <c r="K348" s="186"/>
      <c r="L348" s="127"/>
      <c r="M348" s="14"/>
      <c r="N348" s="18"/>
      <c r="O348" s="262"/>
    </row>
    <row r="349" spans="3:15" ht="9.75">
      <c r="C349" s="44"/>
      <c r="D349" s="45"/>
      <c r="E349" s="45"/>
      <c r="F349" s="215"/>
      <c r="G349" s="235"/>
      <c r="H349" s="16"/>
      <c r="I349" s="17"/>
      <c r="J349" s="185"/>
      <c r="K349" s="186"/>
      <c r="L349" s="127"/>
      <c r="M349" s="14"/>
      <c r="N349" s="18"/>
      <c r="O349" s="262"/>
    </row>
    <row r="350" spans="3:15" ht="9.75">
      <c r="C350" s="44"/>
      <c r="D350" s="45"/>
      <c r="E350" s="45"/>
      <c r="F350" s="215"/>
      <c r="G350" s="235"/>
      <c r="H350" s="16"/>
      <c r="I350" s="17"/>
      <c r="J350" s="185"/>
      <c r="K350" s="186"/>
      <c r="L350" s="127"/>
      <c r="M350" s="14"/>
      <c r="N350" s="18"/>
      <c r="O350" s="262"/>
    </row>
    <row r="351" spans="3:15" ht="9.75">
      <c r="C351" s="44"/>
      <c r="D351" s="45"/>
      <c r="E351" s="45"/>
      <c r="F351" s="215"/>
      <c r="G351" s="235"/>
      <c r="H351" s="16"/>
      <c r="I351" s="17"/>
      <c r="J351" s="185"/>
      <c r="K351" s="186"/>
      <c r="L351" s="127"/>
      <c r="M351" s="14"/>
      <c r="N351" s="18"/>
      <c r="O351" s="262"/>
    </row>
    <row r="352" spans="3:15" ht="9.75">
      <c r="C352" s="44"/>
      <c r="D352" s="45"/>
      <c r="E352" s="45"/>
      <c r="F352" s="215"/>
      <c r="G352" s="235"/>
      <c r="H352" s="16"/>
      <c r="I352" s="17"/>
      <c r="J352" s="185"/>
      <c r="K352" s="186"/>
      <c r="L352" s="127"/>
      <c r="M352" s="14"/>
      <c r="N352" s="18"/>
      <c r="O352" s="262"/>
    </row>
    <row r="353" spans="3:15" ht="9.75">
      <c r="C353" s="44"/>
      <c r="D353" s="45"/>
      <c r="E353" s="45"/>
      <c r="F353" s="215"/>
      <c r="G353" s="235"/>
      <c r="H353" s="16"/>
      <c r="I353" s="17"/>
      <c r="J353" s="185"/>
      <c r="K353" s="186"/>
      <c r="L353" s="127"/>
      <c r="M353" s="14"/>
      <c r="N353" s="18"/>
      <c r="O353" s="262"/>
    </row>
    <row r="354" spans="3:15" ht="9.75">
      <c r="C354" s="44"/>
      <c r="D354" s="45"/>
      <c r="E354" s="45"/>
      <c r="F354" s="215"/>
      <c r="G354" s="235"/>
      <c r="H354" s="16"/>
      <c r="I354" s="17"/>
      <c r="J354" s="185"/>
      <c r="K354" s="186"/>
      <c r="L354" s="127"/>
      <c r="M354" s="14"/>
      <c r="N354" s="18"/>
      <c r="O354" s="262"/>
    </row>
    <row r="355" spans="3:15" ht="9.75">
      <c r="C355" s="44"/>
      <c r="D355" s="45"/>
      <c r="E355" s="45"/>
      <c r="F355" s="215"/>
      <c r="G355" s="235"/>
      <c r="H355" s="16"/>
      <c r="I355" s="17"/>
      <c r="J355" s="185"/>
      <c r="K355" s="186"/>
      <c r="L355" s="127"/>
      <c r="M355" s="14"/>
      <c r="N355" s="18"/>
      <c r="O355" s="262"/>
    </row>
    <row r="356" spans="3:15" ht="9.75">
      <c r="C356" s="44"/>
      <c r="D356" s="45"/>
      <c r="E356" s="45"/>
      <c r="F356" s="215"/>
      <c r="G356" s="235"/>
      <c r="H356" s="16"/>
      <c r="I356" s="17"/>
      <c r="J356" s="185"/>
      <c r="K356" s="186"/>
      <c r="L356" s="127"/>
      <c r="M356" s="14"/>
      <c r="N356" s="18"/>
      <c r="O356" s="262"/>
    </row>
    <row r="357" spans="3:15" ht="9.75">
      <c r="C357" s="44"/>
      <c r="D357" s="45"/>
      <c r="E357" s="45"/>
      <c r="F357" s="215"/>
      <c r="G357" s="235"/>
      <c r="H357" s="16"/>
      <c r="I357" s="17"/>
      <c r="J357" s="185"/>
      <c r="K357" s="186"/>
      <c r="L357" s="127"/>
      <c r="M357" s="14"/>
      <c r="N357" s="18"/>
      <c r="O357" s="262"/>
    </row>
    <row r="358" spans="3:15" ht="9.75">
      <c r="C358" s="44"/>
      <c r="D358" s="45"/>
      <c r="E358" s="45"/>
      <c r="F358" s="215"/>
      <c r="G358" s="235"/>
      <c r="H358" s="16"/>
      <c r="I358" s="17"/>
      <c r="J358" s="185"/>
      <c r="K358" s="186"/>
      <c r="L358" s="127"/>
      <c r="M358" s="14"/>
      <c r="N358" s="18"/>
      <c r="O358" s="262"/>
    </row>
    <row r="359" spans="3:15" ht="9.75">
      <c r="C359" s="44"/>
      <c r="D359" s="45"/>
      <c r="E359" s="45"/>
      <c r="F359" s="215"/>
      <c r="G359" s="235"/>
      <c r="H359" s="16"/>
      <c r="I359" s="17"/>
      <c r="J359" s="185"/>
      <c r="K359" s="186"/>
      <c r="L359" s="127"/>
      <c r="M359" s="14"/>
      <c r="N359" s="18"/>
      <c r="O359" s="262"/>
    </row>
    <row r="360" spans="3:15" ht="9.75">
      <c r="C360" s="44"/>
      <c r="D360" s="45"/>
      <c r="E360" s="45"/>
      <c r="F360" s="215"/>
      <c r="G360" s="235"/>
      <c r="H360" s="16"/>
      <c r="I360" s="17"/>
      <c r="J360" s="185"/>
      <c r="K360" s="186"/>
      <c r="L360" s="127"/>
      <c r="M360" s="14"/>
      <c r="N360" s="18"/>
      <c r="O360" s="262"/>
    </row>
    <row r="361" spans="3:15" ht="9.75">
      <c r="C361" s="44"/>
      <c r="D361" s="45"/>
      <c r="E361" s="45"/>
      <c r="F361" s="215"/>
      <c r="G361" s="235"/>
      <c r="H361" s="16"/>
      <c r="I361" s="17"/>
      <c r="J361" s="185"/>
      <c r="K361" s="186"/>
      <c r="L361" s="127"/>
      <c r="M361" s="14"/>
      <c r="N361" s="18"/>
      <c r="O361" s="262"/>
    </row>
    <row r="362" spans="3:15" ht="9.75">
      <c r="C362" s="44"/>
      <c r="D362" s="45"/>
      <c r="E362" s="45"/>
      <c r="F362" s="215"/>
      <c r="G362" s="235"/>
      <c r="H362" s="16"/>
      <c r="I362" s="17"/>
      <c r="J362" s="185"/>
      <c r="K362" s="186"/>
      <c r="L362" s="127"/>
      <c r="M362" s="14"/>
      <c r="N362" s="18"/>
      <c r="O362" s="262"/>
    </row>
    <row r="363" spans="3:15" ht="9.75">
      <c r="C363" s="44"/>
      <c r="D363" s="45"/>
      <c r="E363" s="45"/>
      <c r="F363" s="215"/>
      <c r="G363" s="235"/>
      <c r="H363" s="16"/>
      <c r="I363" s="17"/>
      <c r="J363" s="185"/>
      <c r="K363" s="186"/>
      <c r="L363" s="127"/>
      <c r="M363" s="14"/>
      <c r="N363" s="18"/>
      <c r="O363" s="262"/>
    </row>
    <row r="364" spans="3:15" ht="9.75">
      <c r="C364" s="44"/>
      <c r="D364" s="45"/>
      <c r="E364" s="45"/>
      <c r="F364" s="215"/>
      <c r="G364" s="235"/>
      <c r="H364" s="16"/>
      <c r="I364" s="17"/>
      <c r="J364" s="185"/>
      <c r="K364" s="186"/>
      <c r="L364" s="127"/>
      <c r="M364" s="14"/>
      <c r="N364" s="18"/>
      <c r="O364" s="262"/>
    </row>
    <row r="365" spans="3:15" ht="9.75">
      <c r="C365" s="44"/>
      <c r="D365" s="45"/>
      <c r="E365" s="45"/>
      <c r="F365" s="215"/>
      <c r="G365" s="235"/>
      <c r="H365" s="16"/>
      <c r="I365" s="17"/>
      <c r="J365" s="185"/>
      <c r="K365" s="186"/>
      <c r="L365" s="127"/>
      <c r="M365" s="14"/>
      <c r="N365" s="18"/>
      <c r="O365" s="262"/>
    </row>
    <row r="366" spans="3:15" ht="9.75">
      <c r="C366" s="44"/>
      <c r="D366" s="45"/>
      <c r="E366" s="45"/>
      <c r="F366" s="215"/>
      <c r="G366" s="235"/>
      <c r="H366" s="16"/>
      <c r="I366" s="17"/>
      <c r="J366" s="185"/>
      <c r="K366" s="186"/>
      <c r="L366" s="127"/>
      <c r="M366" s="14"/>
      <c r="N366" s="18"/>
      <c r="O366" s="262"/>
    </row>
    <row r="367" spans="3:15" ht="9.75">
      <c r="C367" s="44"/>
      <c r="D367" s="45"/>
      <c r="E367" s="45"/>
      <c r="F367" s="215"/>
      <c r="G367" s="235"/>
      <c r="H367" s="16"/>
      <c r="I367" s="17"/>
      <c r="J367" s="185"/>
      <c r="K367" s="186"/>
      <c r="L367" s="127"/>
      <c r="M367" s="14"/>
      <c r="N367" s="18"/>
      <c r="O367" s="262"/>
    </row>
    <row r="368" spans="3:15" ht="9.75">
      <c r="C368" s="44"/>
      <c r="D368" s="45"/>
      <c r="E368" s="45"/>
      <c r="F368" s="215"/>
      <c r="G368" s="235"/>
      <c r="H368" s="16"/>
      <c r="I368" s="17"/>
      <c r="J368" s="185"/>
      <c r="K368" s="186"/>
      <c r="L368" s="127"/>
      <c r="M368" s="14"/>
      <c r="N368" s="18"/>
      <c r="O368" s="262"/>
    </row>
    <row r="369" spans="3:15" ht="9.75">
      <c r="C369" s="44"/>
      <c r="D369" s="45"/>
      <c r="E369" s="45"/>
      <c r="F369" s="215"/>
      <c r="G369" s="235"/>
      <c r="H369" s="16"/>
      <c r="I369" s="17"/>
      <c r="J369" s="185"/>
      <c r="K369" s="186"/>
      <c r="L369" s="127"/>
      <c r="M369" s="14"/>
      <c r="N369" s="18"/>
      <c r="O369" s="262"/>
    </row>
    <row r="370" spans="3:15" ht="9.75">
      <c r="C370" s="44"/>
      <c r="D370" s="45"/>
      <c r="E370" s="45"/>
      <c r="F370" s="215"/>
      <c r="G370" s="235"/>
      <c r="H370" s="16"/>
      <c r="I370" s="17"/>
      <c r="J370" s="185"/>
      <c r="K370" s="186"/>
      <c r="L370" s="127"/>
      <c r="M370" s="14"/>
      <c r="N370" s="18"/>
      <c r="O370" s="262"/>
    </row>
    <row r="371" spans="3:15" ht="9.75">
      <c r="C371" s="44"/>
      <c r="D371" s="45"/>
      <c r="E371" s="45"/>
      <c r="F371" s="215"/>
      <c r="G371" s="235"/>
      <c r="H371" s="16"/>
      <c r="I371" s="17"/>
      <c r="J371" s="185"/>
      <c r="K371" s="186"/>
      <c r="L371" s="127"/>
      <c r="M371" s="14"/>
      <c r="N371" s="18"/>
      <c r="O371" s="262"/>
    </row>
    <row r="372" spans="3:15" ht="9.75">
      <c r="C372" s="44"/>
      <c r="D372" s="45"/>
      <c r="E372" s="45"/>
      <c r="F372" s="215"/>
      <c r="G372" s="235"/>
      <c r="H372" s="16"/>
      <c r="I372" s="17"/>
      <c r="J372" s="185"/>
      <c r="K372" s="186"/>
      <c r="L372" s="127"/>
      <c r="M372" s="14"/>
      <c r="N372" s="18"/>
      <c r="O372" s="262"/>
    </row>
    <row r="373" spans="3:15" ht="9.75">
      <c r="C373" s="44"/>
      <c r="D373" s="45"/>
      <c r="E373" s="45"/>
      <c r="F373" s="215"/>
      <c r="G373" s="235"/>
      <c r="H373" s="16"/>
      <c r="I373" s="17"/>
      <c r="J373" s="185"/>
      <c r="K373" s="186"/>
      <c r="L373" s="127"/>
      <c r="M373" s="14"/>
      <c r="N373" s="18"/>
      <c r="O373" s="262"/>
    </row>
    <row r="374" spans="3:15" ht="9.75">
      <c r="C374" s="44"/>
      <c r="D374" s="45"/>
      <c r="E374" s="45"/>
      <c r="F374" s="215"/>
      <c r="G374" s="235"/>
      <c r="H374" s="16"/>
      <c r="I374" s="17"/>
      <c r="J374" s="185"/>
      <c r="K374" s="186"/>
      <c r="L374" s="127"/>
      <c r="M374" s="14"/>
      <c r="N374" s="18"/>
      <c r="O374" s="262"/>
    </row>
    <row r="375" spans="3:15" ht="9.75">
      <c r="C375" s="44"/>
      <c r="D375" s="45"/>
      <c r="E375" s="45"/>
      <c r="F375" s="215"/>
      <c r="G375" s="235"/>
      <c r="H375" s="16"/>
      <c r="I375" s="17"/>
      <c r="J375" s="185"/>
      <c r="K375" s="186"/>
      <c r="L375" s="127"/>
      <c r="M375" s="14"/>
      <c r="N375" s="18"/>
      <c r="O375" s="262"/>
    </row>
    <row r="376" spans="3:15" ht="9.75">
      <c r="C376" s="44"/>
      <c r="D376" s="45"/>
      <c r="E376" s="45"/>
      <c r="F376" s="215"/>
      <c r="G376" s="235"/>
      <c r="H376" s="16"/>
      <c r="I376" s="17"/>
      <c r="J376" s="185"/>
      <c r="K376" s="186"/>
      <c r="L376" s="127"/>
      <c r="M376" s="14"/>
      <c r="N376" s="18"/>
      <c r="O376" s="262"/>
    </row>
    <row r="377" spans="3:15" ht="9.75">
      <c r="C377" s="44"/>
      <c r="D377" s="45"/>
      <c r="E377" s="45"/>
      <c r="F377" s="215"/>
      <c r="G377" s="235"/>
      <c r="H377" s="16"/>
      <c r="I377" s="17"/>
      <c r="J377" s="185"/>
      <c r="K377" s="186"/>
      <c r="L377" s="127"/>
      <c r="M377" s="14"/>
      <c r="N377" s="18"/>
      <c r="O377" s="262"/>
    </row>
    <row r="378" spans="3:15" ht="9.75">
      <c r="C378" s="44"/>
      <c r="D378" s="45"/>
      <c r="E378" s="45"/>
      <c r="F378" s="215"/>
      <c r="G378" s="235"/>
      <c r="H378" s="16"/>
      <c r="I378" s="17"/>
      <c r="J378" s="185"/>
      <c r="K378" s="186"/>
      <c r="L378" s="127"/>
      <c r="M378" s="14"/>
      <c r="N378" s="18"/>
      <c r="O378" s="262"/>
    </row>
    <row r="379" spans="3:15" ht="9.75">
      <c r="C379" s="44"/>
      <c r="D379" s="45"/>
      <c r="E379" s="45"/>
      <c r="F379" s="215"/>
      <c r="G379" s="235"/>
      <c r="H379" s="16"/>
      <c r="I379" s="17"/>
      <c r="J379" s="185"/>
      <c r="K379" s="186"/>
      <c r="L379" s="127"/>
      <c r="M379" s="14"/>
      <c r="N379" s="18"/>
      <c r="O379" s="262"/>
    </row>
    <row r="380" spans="3:15" ht="9.75">
      <c r="C380" s="44"/>
      <c r="D380" s="45"/>
      <c r="E380" s="45"/>
      <c r="F380" s="215"/>
      <c r="G380" s="235"/>
      <c r="H380" s="16"/>
      <c r="I380" s="17"/>
      <c r="J380" s="185"/>
      <c r="K380" s="186"/>
      <c r="L380" s="127"/>
      <c r="M380" s="14"/>
      <c r="N380" s="18"/>
      <c r="O380" s="262"/>
    </row>
    <row r="381" spans="3:15" ht="9.75">
      <c r="C381" s="44"/>
      <c r="D381" s="45"/>
      <c r="E381" s="45"/>
      <c r="F381" s="215"/>
      <c r="G381" s="235"/>
      <c r="H381" s="16"/>
      <c r="I381" s="17"/>
      <c r="J381" s="185"/>
      <c r="K381" s="186"/>
      <c r="L381" s="127"/>
      <c r="M381" s="14"/>
      <c r="N381" s="18"/>
      <c r="O381" s="262"/>
    </row>
    <row r="382" spans="3:15" ht="9.75">
      <c r="C382" s="44"/>
      <c r="D382" s="45"/>
      <c r="E382" s="45"/>
      <c r="F382" s="215"/>
      <c r="G382" s="235"/>
      <c r="H382" s="16"/>
      <c r="I382" s="17"/>
      <c r="J382" s="185"/>
      <c r="K382" s="186"/>
      <c r="L382" s="127"/>
      <c r="M382" s="14"/>
      <c r="N382" s="18"/>
      <c r="O382" s="262"/>
    </row>
    <row r="383" spans="3:15" ht="9.75">
      <c r="C383" s="44"/>
      <c r="D383" s="45"/>
      <c r="E383" s="45"/>
      <c r="F383" s="215"/>
      <c r="G383" s="235"/>
      <c r="H383" s="16"/>
      <c r="I383" s="17"/>
      <c r="J383" s="185"/>
      <c r="K383" s="186"/>
      <c r="L383" s="127"/>
      <c r="M383" s="14"/>
      <c r="N383" s="18"/>
      <c r="O383" s="262"/>
    </row>
    <row r="384" spans="3:15" ht="9.75">
      <c r="C384" s="44"/>
      <c r="D384" s="45"/>
      <c r="E384" s="45"/>
      <c r="F384" s="215"/>
      <c r="G384" s="235"/>
      <c r="H384" s="16"/>
      <c r="I384" s="17"/>
      <c r="J384" s="185"/>
      <c r="K384" s="186"/>
      <c r="L384" s="127"/>
      <c r="M384" s="14"/>
      <c r="N384" s="18"/>
      <c r="O384" s="262"/>
    </row>
    <row r="385" spans="3:15" ht="9.75">
      <c r="C385" s="44"/>
      <c r="D385" s="45"/>
      <c r="E385" s="45"/>
      <c r="F385" s="215"/>
      <c r="G385" s="235"/>
      <c r="H385" s="16"/>
      <c r="I385" s="17"/>
      <c r="J385" s="185"/>
      <c r="K385" s="186"/>
      <c r="L385" s="127"/>
      <c r="M385" s="14"/>
      <c r="N385" s="18"/>
      <c r="O385" s="262"/>
    </row>
    <row r="386" spans="3:15" ht="9.75">
      <c r="C386" s="44"/>
      <c r="D386" s="45"/>
      <c r="E386" s="45"/>
      <c r="F386" s="215"/>
      <c r="G386" s="235"/>
      <c r="H386" s="16"/>
      <c r="I386" s="17"/>
      <c r="J386" s="185"/>
      <c r="K386" s="186"/>
      <c r="L386" s="127"/>
      <c r="M386" s="14"/>
      <c r="N386" s="18"/>
      <c r="O386" s="262"/>
    </row>
    <row r="387" spans="3:15" ht="9.75">
      <c r="C387" s="44"/>
      <c r="D387" s="45"/>
      <c r="E387" s="45"/>
      <c r="F387" s="215"/>
      <c r="G387" s="235"/>
      <c r="H387" s="16"/>
      <c r="I387" s="17"/>
      <c r="J387" s="185"/>
      <c r="K387" s="186"/>
      <c r="L387" s="127"/>
      <c r="M387" s="14"/>
      <c r="N387" s="18"/>
      <c r="O387" s="262"/>
    </row>
    <row r="388" spans="3:15" ht="9.75">
      <c r="C388" s="44"/>
      <c r="D388" s="45"/>
      <c r="E388" s="45"/>
      <c r="F388" s="215"/>
      <c r="G388" s="235"/>
      <c r="H388" s="16"/>
      <c r="I388" s="17"/>
      <c r="J388" s="185"/>
      <c r="K388" s="186"/>
      <c r="L388" s="127"/>
      <c r="M388" s="14"/>
      <c r="N388" s="18"/>
      <c r="O388" s="262"/>
    </row>
    <row r="389" spans="3:15" ht="9.75">
      <c r="C389" s="44"/>
      <c r="D389" s="45"/>
      <c r="E389" s="45"/>
      <c r="F389" s="215"/>
      <c r="G389" s="235"/>
      <c r="H389" s="16"/>
      <c r="I389" s="17"/>
      <c r="J389" s="185"/>
      <c r="K389" s="186"/>
      <c r="L389" s="127"/>
      <c r="M389" s="14"/>
      <c r="N389" s="18"/>
      <c r="O389" s="262"/>
    </row>
    <row r="390" spans="3:15" ht="9.75">
      <c r="C390" s="44"/>
      <c r="D390" s="45"/>
      <c r="E390" s="45"/>
      <c r="F390" s="215"/>
      <c r="G390" s="235"/>
      <c r="H390" s="16"/>
      <c r="I390" s="17"/>
      <c r="J390" s="185"/>
      <c r="K390" s="186"/>
      <c r="L390" s="127"/>
      <c r="M390" s="14"/>
      <c r="N390" s="18"/>
      <c r="O390" s="262"/>
    </row>
    <row r="391" spans="3:15" ht="9.75">
      <c r="C391" s="44"/>
      <c r="D391" s="45"/>
      <c r="E391" s="45"/>
      <c r="F391" s="215"/>
      <c r="G391" s="235"/>
      <c r="H391" s="16"/>
      <c r="I391" s="17"/>
      <c r="J391" s="185"/>
      <c r="K391" s="186"/>
      <c r="L391" s="127"/>
      <c r="M391" s="14"/>
      <c r="N391" s="18"/>
      <c r="O391" s="262"/>
    </row>
    <row r="392" spans="3:15" ht="9.75">
      <c r="C392" s="44"/>
      <c r="D392" s="45"/>
      <c r="E392" s="45"/>
      <c r="F392" s="215"/>
      <c r="G392" s="235"/>
      <c r="H392" s="16"/>
      <c r="I392" s="17"/>
      <c r="J392" s="185"/>
      <c r="K392" s="186"/>
      <c r="L392" s="127"/>
      <c r="M392" s="14"/>
      <c r="N392" s="18"/>
      <c r="O392" s="262"/>
    </row>
    <row r="393" spans="3:15" ht="9.75">
      <c r="C393" s="44"/>
      <c r="D393" s="45"/>
      <c r="E393" s="45"/>
      <c r="F393" s="215"/>
      <c r="G393" s="235"/>
      <c r="H393" s="16"/>
      <c r="I393" s="17"/>
      <c r="J393" s="185"/>
      <c r="K393" s="186"/>
      <c r="L393" s="127"/>
      <c r="M393" s="14"/>
      <c r="N393" s="18"/>
      <c r="O393" s="262"/>
    </row>
    <row r="394" spans="3:15" ht="9.75">
      <c r="C394" s="44"/>
      <c r="D394" s="45"/>
      <c r="E394" s="45"/>
      <c r="F394" s="215"/>
      <c r="G394" s="235"/>
      <c r="H394" s="16"/>
      <c r="I394" s="17"/>
      <c r="J394" s="185"/>
      <c r="K394" s="186"/>
      <c r="L394" s="127"/>
      <c r="M394" s="14"/>
      <c r="N394" s="18"/>
      <c r="O394" s="262"/>
    </row>
    <row r="395" spans="3:15" ht="9.75">
      <c r="C395" s="44"/>
      <c r="D395" s="45"/>
      <c r="E395" s="45"/>
      <c r="F395" s="215"/>
      <c r="G395" s="235"/>
      <c r="H395" s="16"/>
      <c r="I395" s="17"/>
      <c r="J395" s="185"/>
      <c r="K395" s="186"/>
      <c r="L395" s="127"/>
      <c r="M395" s="14"/>
      <c r="N395" s="18"/>
      <c r="O395" s="262"/>
    </row>
    <row r="396" spans="3:15" ht="9.75">
      <c r="C396" s="44"/>
      <c r="D396" s="45"/>
      <c r="E396" s="45"/>
      <c r="F396" s="215"/>
      <c r="G396" s="235"/>
      <c r="H396" s="16"/>
      <c r="I396" s="17"/>
      <c r="J396" s="185"/>
      <c r="K396" s="186"/>
      <c r="L396" s="127"/>
      <c r="M396" s="14"/>
      <c r="N396" s="18"/>
      <c r="O396" s="262"/>
    </row>
    <row r="397" spans="3:15" ht="9.75">
      <c r="C397" s="44"/>
      <c r="D397" s="45"/>
      <c r="E397" s="45"/>
      <c r="F397" s="215"/>
      <c r="G397" s="235"/>
      <c r="H397" s="16"/>
      <c r="I397" s="17"/>
      <c r="J397" s="185"/>
      <c r="K397" s="186"/>
      <c r="L397" s="127"/>
      <c r="M397" s="14"/>
      <c r="N397" s="18"/>
      <c r="O397" s="262"/>
    </row>
    <row r="398" spans="3:15" ht="9.75">
      <c r="C398" s="44"/>
      <c r="D398" s="45"/>
      <c r="E398" s="45"/>
      <c r="F398" s="215"/>
      <c r="G398" s="235"/>
      <c r="H398" s="16"/>
      <c r="I398" s="17"/>
      <c r="J398" s="185"/>
      <c r="K398" s="186"/>
      <c r="L398" s="127"/>
      <c r="M398" s="14"/>
      <c r="N398" s="18"/>
      <c r="O398" s="262"/>
    </row>
    <row r="399" spans="3:15" ht="9.75">
      <c r="C399" s="44"/>
      <c r="D399" s="45"/>
      <c r="E399" s="45"/>
      <c r="F399" s="215"/>
      <c r="G399" s="235"/>
      <c r="H399" s="16"/>
      <c r="I399" s="17"/>
      <c r="J399" s="185"/>
      <c r="K399" s="186"/>
      <c r="L399" s="127"/>
      <c r="M399" s="14"/>
      <c r="N399" s="18"/>
      <c r="O399" s="262"/>
    </row>
    <row r="400" spans="3:15" ht="9.75">
      <c r="C400" s="44"/>
      <c r="D400" s="45"/>
      <c r="E400" s="45"/>
      <c r="F400" s="215"/>
      <c r="G400" s="235"/>
      <c r="H400" s="16"/>
      <c r="I400" s="17"/>
      <c r="J400" s="185"/>
      <c r="K400" s="186"/>
      <c r="L400" s="127"/>
      <c r="M400" s="14"/>
      <c r="N400" s="18"/>
      <c r="O400" s="262"/>
    </row>
    <row r="401" spans="3:15" ht="9.75">
      <c r="C401" s="44"/>
      <c r="D401" s="45"/>
      <c r="E401" s="45"/>
      <c r="F401" s="215"/>
      <c r="G401" s="235"/>
      <c r="H401" s="16"/>
      <c r="I401" s="17"/>
      <c r="J401" s="185"/>
      <c r="K401" s="186"/>
      <c r="L401" s="127"/>
      <c r="M401" s="14"/>
      <c r="N401" s="18"/>
      <c r="O401" s="262"/>
    </row>
    <row r="402" spans="3:15" ht="9.75">
      <c r="C402" s="44"/>
      <c r="D402" s="45"/>
      <c r="E402" s="45"/>
      <c r="F402" s="215"/>
      <c r="G402" s="235"/>
      <c r="H402" s="16"/>
      <c r="I402" s="17"/>
      <c r="J402" s="185"/>
      <c r="K402" s="186"/>
      <c r="L402" s="127"/>
      <c r="M402" s="14"/>
      <c r="N402" s="18"/>
      <c r="O402" s="262"/>
    </row>
    <row r="403" spans="3:15" ht="9.75">
      <c r="C403" s="44"/>
      <c r="D403" s="45"/>
      <c r="E403" s="45"/>
      <c r="F403" s="215"/>
      <c r="G403" s="235"/>
      <c r="H403" s="16"/>
      <c r="I403" s="17"/>
      <c r="J403" s="185"/>
      <c r="K403" s="186"/>
      <c r="L403" s="127"/>
      <c r="M403" s="14"/>
      <c r="N403" s="18"/>
      <c r="O403" s="262"/>
    </row>
    <row r="404" spans="3:15" ht="9.75">
      <c r="C404" s="44"/>
      <c r="D404" s="45"/>
      <c r="E404" s="45"/>
      <c r="F404" s="215"/>
      <c r="G404" s="235"/>
      <c r="H404" s="16"/>
      <c r="I404" s="17"/>
      <c r="J404" s="185"/>
      <c r="K404" s="186"/>
      <c r="L404" s="127"/>
      <c r="M404" s="14"/>
      <c r="N404" s="18"/>
      <c r="O404" s="262"/>
    </row>
    <row r="405" spans="3:15" ht="9.75">
      <c r="C405" s="44"/>
      <c r="D405" s="45"/>
      <c r="E405" s="45"/>
      <c r="F405" s="215"/>
      <c r="G405" s="235"/>
      <c r="H405" s="16"/>
      <c r="I405" s="17"/>
      <c r="J405" s="185"/>
      <c r="K405" s="186"/>
      <c r="L405" s="127"/>
      <c r="M405" s="14"/>
      <c r="N405" s="18"/>
      <c r="O405" s="262"/>
    </row>
    <row r="406" spans="3:15" ht="9.75">
      <c r="C406" s="44"/>
      <c r="D406" s="45"/>
      <c r="E406" s="45"/>
      <c r="F406" s="215"/>
      <c r="G406" s="235"/>
      <c r="H406" s="16"/>
      <c r="I406" s="17"/>
      <c r="J406" s="185"/>
      <c r="K406" s="186"/>
      <c r="L406" s="127"/>
      <c r="M406" s="14"/>
      <c r="N406" s="18"/>
      <c r="O406" s="262"/>
    </row>
    <row r="407" spans="3:15" ht="9.75">
      <c r="C407" s="44"/>
      <c r="D407" s="45"/>
      <c r="E407" s="45"/>
      <c r="F407" s="215"/>
      <c r="G407" s="235"/>
      <c r="H407" s="16"/>
      <c r="I407" s="17"/>
      <c r="J407" s="185"/>
      <c r="K407" s="186"/>
      <c r="L407" s="127"/>
      <c r="M407" s="14"/>
      <c r="N407" s="18"/>
      <c r="O407" s="262"/>
    </row>
    <row r="408" spans="3:15" ht="9.75">
      <c r="C408" s="44"/>
      <c r="D408" s="45"/>
      <c r="E408" s="45"/>
      <c r="F408" s="215"/>
      <c r="G408" s="235"/>
      <c r="H408" s="16"/>
      <c r="I408" s="17"/>
      <c r="J408" s="185"/>
      <c r="K408" s="186"/>
      <c r="L408" s="127"/>
      <c r="M408" s="14"/>
      <c r="N408" s="18"/>
      <c r="O408" s="262"/>
    </row>
    <row r="409" spans="3:15" ht="9.75">
      <c r="C409" s="44"/>
      <c r="D409" s="45"/>
      <c r="E409" s="45"/>
      <c r="F409" s="215"/>
      <c r="G409" s="235"/>
      <c r="H409" s="16"/>
      <c r="I409" s="17"/>
      <c r="J409" s="185"/>
      <c r="K409" s="186"/>
      <c r="L409" s="127"/>
      <c r="M409" s="14"/>
      <c r="N409" s="18"/>
      <c r="O409" s="262"/>
    </row>
    <row r="410" spans="3:15" ht="9.75">
      <c r="C410" s="44"/>
      <c r="D410" s="45"/>
      <c r="E410" s="45"/>
      <c r="F410" s="215"/>
      <c r="G410" s="235"/>
      <c r="H410" s="16"/>
      <c r="I410" s="17"/>
      <c r="J410" s="185"/>
      <c r="K410" s="186"/>
      <c r="L410" s="127"/>
      <c r="M410" s="14"/>
      <c r="N410" s="18"/>
      <c r="O410" s="262"/>
    </row>
    <row r="411" spans="3:15" ht="9.75">
      <c r="C411" s="44"/>
      <c r="D411" s="45"/>
      <c r="E411" s="45"/>
      <c r="F411" s="215"/>
      <c r="G411" s="235"/>
      <c r="H411" s="16"/>
      <c r="I411" s="17"/>
      <c r="J411" s="185"/>
      <c r="K411" s="186"/>
      <c r="L411" s="127"/>
      <c r="M411" s="14"/>
      <c r="N411" s="18"/>
      <c r="O411" s="262"/>
    </row>
    <row r="412" spans="3:15" ht="9.75">
      <c r="C412" s="44"/>
      <c r="D412" s="45"/>
      <c r="E412" s="45"/>
      <c r="F412" s="215"/>
      <c r="G412" s="235"/>
      <c r="H412" s="16"/>
      <c r="I412" s="17"/>
      <c r="J412" s="185"/>
      <c r="K412" s="186"/>
      <c r="L412" s="127"/>
      <c r="M412" s="14"/>
      <c r="N412" s="18"/>
      <c r="O412" s="262"/>
    </row>
    <row r="413" spans="3:15" ht="9.75">
      <c r="C413" s="44"/>
      <c r="D413" s="45"/>
      <c r="E413" s="45"/>
      <c r="F413" s="215"/>
      <c r="G413" s="235"/>
      <c r="H413" s="16"/>
      <c r="I413" s="17"/>
      <c r="J413" s="185"/>
      <c r="K413" s="186"/>
      <c r="L413" s="127"/>
      <c r="M413" s="14"/>
      <c r="N413" s="18"/>
      <c r="O413" s="262"/>
    </row>
    <row r="414" spans="3:15" ht="9.75">
      <c r="C414" s="44"/>
      <c r="D414" s="45"/>
      <c r="E414" s="45"/>
      <c r="F414" s="215"/>
      <c r="G414" s="235"/>
      <c r="H414" s="16"/>
      <c r="I414" s="17"/>
      <c r="J414" s="185"/>
      <c r="K414" s="186"/>
      <c r="L414" s="127"/>
      <c r="M414" s="14"/>
      <c r="N414" s="18"/>
      <c r="O414" s="262"/>
    </row>
    <row r="415" spans="3:15" ht="9.75">
      <c r="C415" s="44"/>
      <c r="D415" s="45"/>
      <c r="E415" s="45"/>
      <c r="F415" s="215"/>
      <c r="G415" s="235"/>
      <c r="H415" s="16"/>
      <c r="I415" s="17"/>
      <c r="J415" s="185"/>
      <c r="K415" s="186"/>
      <c r="L415" s="127"/>
      <c r="M415" s="14"/>
      <c r="N415" s="18"/>
      <c r="O415" s="262"/>
    </row>
    <row r="416" spans="3:15" ht="9.75">
      <c r="C416" s="44"/>
      <c r="D416" s="45"/>
      <c r="E416" s="45"/>
      <c r="F416" s="215"/>
      <c r="G416" s="235"/>
      <c r="H416" s="16"/>
      <c r="I416" s="17"/>
      <c r="J416" s="185"/>
      <c r="K416" s="186"/>
      <c r="L416" s="127"/>
      <c r="M416" s="14"/>
      <c r="N416" s="18"/>
      <c r="O416" s="262"/>
    </row>
    <row r="417" spans="3:15" ht="9.75">
      <c r="C417" s="44"/>
      <c r="D417" s="45"/>
      <c r="E417" s="45"/>
      <c r="F417" s="215"/>
      <c r="G417" s="235"/>
      <c r="H417" s="16"/>
      <c r="I417" s="17"/>
      <c r="J417" s="185"/>
      <c r="K417" s="186"/>
      <c r="L417" s="127"/>
      <c r="M417" s="14"/>
      <c r="N417" s="18"/>
      <c r="O417" s="262"/>
    </row>
    <row r="418" spans="3:15" ht="9.75">
      <c r="C418" s="44"/>
      <c r="D418" s="45"/>
      <c r="E418" s="45"/>
      <c r="F418" s="215"/>
      <c r="G418" s="235"/>
      <c r="H418" s="16"/>
      <c r="I418" s="17"/>
      <c r="J418" s="185"/>
      <c r="K418" s="186"/>
      <c r="L418" s="127"/>
      <c r="M418" s="14"/>
      <c r="N418" s="18"/>
      <c r="O418" s="262"/>
    </row>
    <row r="419" spans="3:15" ht="9.75">
      <c r="C419" s="44"/>
      <c r="D419" s="95"/>
      <c r="E419" s="95"/>
      <c r="F419" s="216"/>
      <c r="G419" s="236"/>
      <c r="H419" s="96"/>
      <c r="I419" s="97"/>
      <c r="J419" s="187"/>
      <c r="K419" s="188"/>
      <c r="L419" s="127"/>
      <c r="M419" s="14"/>
      <c r="N419" s="18"/>
      <c r="O419" s="262"/>
    </row>
    <row r="420" spans="3:15" ht="9.75">
      <c r="C420" s="44"/>
      <c r="D420" s="43"/>
      <c r="E420" s="43"/>
      <c r="F420" s="217"/>
      <c r="G420" s="237"/>
      <c r="H420" s="24"/>
      <c r="I420" s="25"/>
      <c r="J420" s="189"/>
      <c r="K420" s="190"/>
      <c r="L420" s="127"/>
      <c r="M420" s="14"/>
      <c r="N420" s="18"/>
      <c r="O420" s="262"/>
    </row>
    <row r="421" spans="3:15" ht="9.75">
      <c r="C421" s="44"/>
      <c r="D421" s="43"/>
      <c r="E421" s="43"/>
      <c r="F421" s="217"/>
      <c r="G421" s="237"/>
      <c r="H421" s="24"/>
      <c r="I421" s="25"/>
      <c r="J421" s="189"/>
      <c r="K421" s="190"/>
      <c r="L421" s="127"/>
      <c r="M421" s="14"/>
      <c r="N421" s="18"/>
      <c r="O421" s="262"/>
    </row>
    <row r="422" spans="3:15" ht="9.75">
      <c r="C422" s="44"/>
      <c r="D422" s="43"/>
      <c r="E422" s="43"/>
      <c r="F422" s="217"/>
      <c r="G422" s="237"/>
      <c r="H422" s="24"/>
      <c r="I422" s="25"/>
      <c r="J422" s="189"/>
      <c r="K422" s="190"/>
      <c r="L422" s="127"/>
      <c r="M422" s="14"/>
      <c r="N422" s="18"/>
      <c r="O422" s="262"/>
    </row>
    <row r="423" spans="3:15" ht="9.75">
      <c r="C423" s="44"/>
      <c r="D423" s="43"/>
      <c r="E423" s="43"/>
      <c r="F423" s="217"/>
      <c r="G423" s="237"/>
      <c r="H423" s="24"/>
      <c r="I423" s="25"/>
      <c r="J423" s="189"/>
      <c r="K423" s="190"/>
      <c r="L423" s="127"/>
      <c r="M423" s="14"/>
      <c r="N423" s="18"/>
      <c r="O423" s="262"/>
    </row>
    <row r="424" spans="3:15" ht="9.75">
      <c r="C424" s="44"/>
      <c r="D424" s="43"/>
      <c r="E424" s="43"/>
      <c r="F424" s="217"/>
      <c r="G424" s="237"/>
      <c r="H424" s="24"/>
      <c r="I424" s="25"/>
      <c r="J424" s="189"/>
      <c r="K424" s="190"/>
      <c r="L424" s="127"/>
      <c r="M424" s="14"/>
      <c r="N424" s="18"/>
      <c r="O424" s="262"/>
    </row>
    <row r="425" spans="3:15" ht="9.75">
      <c r="C425" s="44"/>
      <c r="D425" s="43"/>
      <c r="E425" s="43"/>
      <c r="F425" s="217"/>
      <c r="G425" s="237"/>
      <c r="H425" s="24"/>
      <c r="I425" s="25"/>
      <c r="J425" s="189"/>
      <c r="K425" s="190"/>
      <c r="L425" s="127"/>
      <c r="M425" s="14"/>
      <c r="N425" s="18"/>
      <c r="O425" s="262"/>
    </row>
    <row r="426" spans="3:15" ht="9.75">
      <c r="C426" s="44"/>
      <c r="D426" s="43"/>
      <c r="E426" s="43"/>
      <c r="F426" s="217"/>
      <c r="G426" s="237"/>
      <c r="H426" s="24"/>
      <c r="I426" s="25"/>
      <c r="J426" s="189"/>
      <c r="K426" s="190"/>
      <c r="L426" s="127"/>
      <c r="M426" s="14"/>
      <c r="N426" s="18"/>
      <c r="O426" s="262"/>
    </row>
    <row r="427" spans="3:15" ht="9.75">
      <c r="C427" s="44"/>
      <c r="D427" s="43"/>
      <c r="E427" s="43"/>
      <c r="F427" s="217"/>
      <c r="G427" s="237"/>
      <c r="H427" s="24"/>
      <c r="I427" s="25"/>
      <c r="J427" s="189"/>
      <c r="K427" s="190"/>
      <c r="L427" s="127"/>
      <c r="M427" s="14"/>
      <c r="N427" s="18"/>
      <c r="O427" s="262"/>
    </row>
    <row r="428" spans="3:15" ht="9.75">
      <c r="C428" s="44"/>
      <c r="D428" s="43"/>
      <c r="E428" s="43"/>
      <c r="F428" s="217"/>
      <c r="G428" s="237"/>
      <c r="H428" s="24"/>
      <c r="I428" s="25"/>
      <c r="J428" s="189"/>
      <c r="K428" s="190"/>
      <c r="L428" s="127"/>
      <c r="M428" s="14"/>
      <c r="N428" s="18"/>
      <c r="O428" s="262"/>
    </row>
    <row r="429" spans="3:15" ht="9.75">
      <c r="C429" s="44"/>
      <c r="D429" s="43"/>
      <c r="E429" s="43"/>
      <c r="F429" s="217"/>
      <c r="G429" s="237"/>
      <c r="H429" s="24"/>
      <c r="I429" s="25"/>
      <c r="J429" s="189"/>
      <c r="K429" s="190"/>
      <c r="L429" s="127"/>
      <c r="M429" s="14"/>
      <c r="N429" s="18"/>
      <c r="O429" s="262"/>
    </row>
    <row r="430" spans="3:15" ht="9.75">
      <c r="C430" s="44"/>
      <c r="D430" s="43"/>
      <c r="E430" s="43"/>
      <c r="F430" s="217"/>
      <c r="G430" s="237"/>
      <c r="H430" s="24"/>
      <c r="I430" s="25"/>
      <c r="J430" s="189"/>
      <c r="K430" s="190"/>
      <c r="L430" s="127"/>
      <c r="M430" s="14"/>
      <c r="N430" s="18"/>
      <c r="O430" s="262"/>
    </row>
    <row r="431" spans="3:15" ht="9.75">
      <c r="C431" s="44"/>
      <c r="D431" s="43"/>
      <c r="E431" s="43"/>
      <c r="F431" s="217"/>
      <c r="G431" s="237"/>
      <c r="H431" s="24"/>
      <c r="I431" s="25"/>
      <c r="J431" s="189"/>
      <c r="K431" s="190"/>
      <c r="L431" s="127"/>
      <c r="M431" s="14"/>
      <c r="N431" s="18"/>
      <c r="O431" s="262"/>
    </row>
    <row r="432" spans="3:15" ht="9.75">
      <c r="C432" s="44"/>
      <c r="D432" s="43"/>
      <c r="E432" s="43"/>
      <c r="F432" s="217"/>
      <c r="G432" s="237"/>
      <c r="H432" s="24"/>
      <c r="I432" s="25"/>
      <c r="J432" s="189"/>
      <c r="K432" s="190"/>
      <c r="L432" s="127"/>
      <c r="M432" s="14"/>
      <c r="N432" s="18"/>
      <c r="O432" s="262"/>
    </row>
    <row r="433" spans="3:15" ht="9.75">
      <c r="C433" s="44"/>
      <c r="D433" s="43"/>
      <c r="E433" s="43"/>
      <c r="F433" s="217"/>
      <c r="G433" s="237"/>
      <c r="H433" s="24"/>
      <c r="I433" s="25"/>
      <c r="J433" s="189"/>
      <c r="K433" s="190"/>
      <c r="L433" s="127"/>
      <c r="M433" s="14"/>
      <c r="N433" s="18"/>
      <c r="O433" s="262"/>
    </row>
    <row r="434" spans="3:15" ht="9.75">
      <c r="C434" s="44"/>
      <c r="D434" s="43"/>
      <c r="E434" s="43"/>
      <c r="F434" s="217"/>
      <c r="G434" s="237"/>
      <c r="H434" s="24"/>
      <c r="I434" s="25"/>
      <c r="J434" s="189"/>
      <c r="K434" s="190"/>
      <c r="L434" s="127"/>
      <c r="M434" s="14"/>
      <c r="N434" s="18"/>
      <c r="O434" s="262"/>
    </row>
    <row r="435" spans="3:15" ht="9.75">
      <c r="C435" s="44"/>
      <c r="D435" s="43"/>
      <c r="E435" s="43"/>
      <c r="F435" s="217"/>
      <c r="G435" s="237"/>
      <c r="H435" s="24"/>
      <c r="I435" s="25"/>
      <c r="J435" s="189"/>
      <c r="K435" s="190"/>
      <c r="L435" s="127"/>
      <c r="M435" s="14"/>
      <c r="N435" s="18"/>
      <c r="O435" s="262"/>
    </row>
    <row r="436" spans="3:15" ht="9.75">
      <c r="C436" s="44"/>
      <c r="D436" s="43"/>
      <c r="E436" s="43"/>
      <c r="F436" s="217"/>
      <c r="G436" s="237"/>
      <c r="H436" s="24"/>
      <c r="I436" s="25"/>
      <c r="J436" s="189"/>
      <c r="K436" s="190"/>
      <c r="L436" s="127"/>
      <c r="M436" s="14"/>
      <c r="N436" s="18"/>
      <c r="O436" s="262"/>
    </row>
    <row r="437" spans="3:15" ht="9.75">
      <c r="C437" s="44"/>
      <c r="D437" s="43"/>
      <c r="E437" s="43"/>
      <c r="F437" s="217"/>
      <c r="G437" s="237"/>
      <c r="H437" s="24"/>
      <c r="I437" s="25"/>
      <c r="J437" s="189"/>
      <c r="K437" s="190"/>
      <c r="L437" s="127"/>
      <c r="M437" s="14"/>
      <c r="N437" s="18"/>
      <c r="O437" s="262"/>
    </row>
    <row r="438" spans="14:15" ht="9.75">
      <c r="N438" s="21"/>
      <c r="O438" s="262"/>
    </row>
  </sheetData>
  <sheetProtection password="DAA7" sheet="1" objects="1" scenarios="1"/>
  <mergeCells count="8">
    <mergeCell ref="A207:A242"/>
    <mergeCell ref="A4:A206"/>
    <mergeCell ref="O20:O24"/>
    <mergeCell ref="B28:B149"/>
    <mergeCell ref="B239:B242"/>
    <mergeCell ref="B4:B27"/>
    <mergeCell ref="B207:B238"/>
    <mergeCell ref="B150:B168"/>
  </mergeCells>
  <printOptions/>
  <pageMargins left="0.21" right="0.58" top="0.23" bottom="0.13" header="0.2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C6" sqref="C6"/>
    </sheetView>
  </sheetViews>
  <sheetFormatPr defaultColWidth="9.140625" defaultRowHeight="12.75"/>
  <cols>
    <col min="1" max="1" width="15.28125" style="1" customWidth="1"/>
    <col min="2" max="2" width="10.28125" style="1" customWidth="1"/>
  </cols>
  <sheetData>
    <row r="1" spans="1:2" ht="12.75">
      <c r="A1" s="1" t="s">
        <v>2</v>
      </c>
      <c r="B1" s="1" t="s">
        <v>3</v>
      </c>
    </row>
    <row r="2" spans="1:2" ht="12.75">
      <c r="A2" s="1" t="s">
        <v>19</v>
      </c>
      <c r="B2" s="1" t="s">
        <v>4</v>
      </c>
    </row>
    <row r="3" spans="1:2" ht="12.75">
      <c r="A3" s="1" t="s">
        <v>18</v>
      </c>
      <c r="B3" s="1" t="s">
        <v>5</v>
      </c>
    </row>
    <row r="4" spans="1:2" ht="12.75">
      <c r="A4" s="1" t="s">
        <v>17</v>
      </c>
      <c r="B4" s="1" t="s">
        <v>6</v>
      </c>
    </row>
    <row r="5" spans="1:2" ht="12.75">
      <c r="A5" s="1" t="s">
        <v>16</v>
      </c>
      <c r="B5" s="1" t="s">
        <v>7</v>
      </c>
    </row>
    <row r="6" spans="1:2" ht="12.75">
      <c r="A6" s="1" t="s">
        <v>15</v>
      </c>
      <c r="B6" s="1" t="s">
        <v>8</v>
      </c>
    </row>
    <row r="7" spans="1:2" ht="12.75">
      <c r="A7" s="1" t="s">
        <v>14</v>
      </c>
      <c r="B7" s="1" t="s">
        <v>9</v>
      </c>
    </row>
    <row r="8" spans="1:2" ht="12.75">
      <c r="A8" s="1" t="s">
        <v>12</v>
      </c>
      <c r="B8" s="1" t="s">
        <v>10</v>
      </c>
    </row>
    <row r="9" spans="1:2" ht="12.75">
      <c r="A9" s="1" t="s">
        <v>13</v>
      </c>
      <c r="B9" s="1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sandro</cp:lastModifiedBy>
  <cp:lastPrinted>1999-10-19T14:53:31Z</cp:lastPrinted>
  <dcterms:created xsi:type="dcterms:W3CDTF">2099-03-12T20:39:04Z</dcterms:created>
  <dcterms:modified xsi:type="dcterms:W3CDTF">2000-02-29T13:35:33Z</dcterms:modified>
  <cp:category/>
  <cp:version/>
  <cp:contentType/>
  <cp:contentStatus/>
</cp:coreProperties>
</file>